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xr:revisionPtr revIDLastSave="0" documentId="8_{EFE93A2B-D698-4F75-ABAE-557246AC9D5C}" xr6:coauthVersionLast="47" xr6:coauthVersionMax="47" xr10:uidLastSave="{00000000-0000-0000-0000-000000000000}"/>
  <bookViews>
    <workbookView xWindow="0" yWindow="0" windowWidth="20490" windowHeight="7530" firstSheet="2" activeTab="2" xr2:uid="{00000000-000D-0000-FFFF-FFFF00000000}"/>
  </bookViews>
  <sheets>
    <sheet name="1er Quincena" sheetId="8" r:id="rId1"/>
    <sheet name="Estimulo" sheetId="10" r:id="rId2"/>
    <sheet name="2da Quincena" sheetId="11" r:id="rId3"/>
  </sheets>
  <definedNames>
    <definedName name="_xlnm.Print_Area" localSheetId="0">'1er Quincena'!$A$1:$AB$88</definedName>
    <definedName name="_xlnm.Print_Area" localSheetId="2">'2da Quincena'!$A$1:$AB$89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1" l="1"/>
  <c r="E77" i="11" s="1"/>
  <c r="F77" i="11" s="1"/>
  <c r="F74" i="11"/>
  <c r="Y72" i="11"/>
  <c r="V72" i="11"/>
  <c r="T72" i="11"/>
  <c r="S72" i="11"/>
  <c r="R72" i="11"/>
  <c r="Q72" i="11"/>
  <c r="O72" i="11"/>
  <c r="N72" i="11"/>
  <c r="H72" i="11"/>
  <c r="G72" i="11"/>
  <c r="E72" i="11"/>
  <c r="AB71" i="11"/>
  <c r="W71" i="11"/>
  <c r="P71" i="11"/>
  <c r="X71" i="11" s="1"/>
  <c r="AA70" i="11"/>
  <c r="Z70" i="11"/>
  <c r="U70" i="11"/>
  <c r="W70" i="11" s="1"/>
  <c r="P70" i="11"/>
  <c r="AA69" i="11"/>
  <c r="Z69" i="11"/>
  <c r="U69" i="11"/>
  <c r="W69" i="11" s="1"/>
  <c r="P69" i="11"/>
  <c r="AA68" i="11"/>
  <c r="Z68" i="11"/>
  <c r="U68" i="11"/>
  <c r="W68" i="11" s="1"/>
  <c r="P68" i="11"/>
  <c r="AA67" i="11"/>
  <c r="Z67" i="11"/>
  <c r="AB67" i="11" s="1"/>
  <c r="U67" i="11"/>
  <c r="W67" i="11" s="1"/>
  <c r="P67" i="11"/>
  <c r="AA66" i="11"/>
  <c r="AA72" i="11" s="1"/>
  <c r="Z66" i="11"/>
  <c r="U66" i="11"/>
  <c r="U72" i="11" s="1"/>
  <c r="P66" i="11"/>
  <c r="P72" i="11" s="1"/>
  <c r="Y63" i="11"/>
  <c r="V63" i="11"/>
  <c r="T63" i="11"/>
  <c r="S63" i="11"/>
  <c r="R63" i="11"/>
  <c r="Q63" i="11"/>
  <c r="O63" i="11"/>
  <c r="N63" i="11"/>
  <c r="H63" i="11"/>
  <c r="G63" i="11"/>
  <c r="E63" i="11"/>
  <c r="AA62" i="11"/>
  <c r="Z62" i="11"/>
  <c r="AB62" i="11" s="1"/>
  <c r="U62" i="11"/>
  <c r="W62" i="11" s="1"/>
  <c r="P62" i="11"/>
  <c r="X62" i="11" s="1"/>
  <c r="AA61" i="11"/>
  <c r="Z61" i="11"/>
  <c r="AB61" i="11" s="1"/>
  <c r="U61" i="11"/>
  <c r="W61" i="11" s="1"/>
  <c r="P61" i="11"/>
  <c r="AA60" i="11"/>
  <c r="Z60" i="11"/>
  <c r="AB60" i="11" s="1"/>
  <c r="U60" i="11"/>
  <c r="W60" i="11" s="1"/>
  <c r="P60" i="11"/>
  <c r="AA59" i="11"/>
  <c r="Z59" i="11"/>
  <c r="U59" i="11"/>
  <c r="W59" i="11" s="1"/>
  <c r="P59" i="11"/>
  <c r="AA58" i="11"/>
  <c r="Z58" i="11"/>
  <c r="AB58" i="11" s="1"/>
  <c r="U58" i="11"/>
  <c r="W58" i="11" s="1"/>
  <c r="P58" i="11"/>
  <c r="AA57" i="11"/>
  <c r="AA63" i="11" s="1"/>
  <c r="Z57" i="11"/>
  <c r="U57" i="11"/>
  <c r="U63" i="11" s="1"/>
  <c r="P57" i="11"/>
  <c r="Y54" i="11"/>
  <c r="T54" i="11"/>
  <c r="S54" i="11"/>
  <c r="R54" i="11"/>
  <c r="Q54" i="11"/>
  <c r="O54" i="11"/>
  <c r="N54" i="11"/>
  <c r="M54" i="11"/>
  <c r="M74" i="11" s="1"/>
  <c r="L54" i="11"/>
  <c r="L74" i="11" s="1"/>
  <c r="K54" i="11"/>
  <c r="K74" i="11" s="1"/>
  <c r="J54" i="11"/>
  <c r="J74" i="11" s="1"/>
  <c r="I54" i="11"/>
  <c r="I74" i="11" s="1"/>
  <c r="H54" i="11"/>
  <c r="G54" i="11"/>
  <c r="E54" i="11"/>
  <c r="AB53" i="11"/>
  <c r="W53" i="11"/>
  <c r="P53" i="11"/>
  <c r="AB52" i="11"/>
  <c r="W52" i="11"/>
  <c r="P52" i="11"/>
  <c r="AB51" i="11"/>
  <c r="W51" i="11"/>
  <c r="P51" i="11"/>
  <c r="AA50" i="11"/>
  <c r="Z50" i="11"/>
  <c r="U50" i="11"/>
  <c r="W50" i="11" s="1"/>
  <c r="P50" i="11"/>
  <c r="X50" i="11" s="1"/>
  <c r="AA49" i="11"/>
  <c r="Z49" i="11"/>
  <c r="AB49" i="11" s="1"/>
  <c r="U49" i="11"/>
  <c r="W49" i="11" s="1"/>
  <c r="P49" i="11"/>
  <c r="X49" i="11" s="1"/>
  <c r="AA48" i="11"/>
  <c r="Z48" i="11"/>
  <c r="AB48" i="11" s="1"/>
  <c r="U48" i="11"/>
  <c r="W48" i="11" s="1"/>
  <c r="P48" i="11"/>
  <c r="AA47" i="11"/>
  <c r="Z47" i="11"/>
  <c r="U47" i="11"/>
  <c r="W47" i="11" s="1"/>
  <c r="P47" i="11"/>
  <c r="AA46" i="11"/>
  <c r="Z46" i="11"/>
  <c r="U46" i="11"/>
  <c r="W46" i="11" s="1"/>
  <c r="P46" i="11"/>
  <c r="X46" i="11" s="1"/>
  <c r="AA45" i="11"/>
  <c r="Z45" i="11"/>
  <c r="AB45" i="11" s="1"/>
  <c r="U45" i="11"/>
  <c r="W45" i="11" s="1"/>
  <c r="P45" i="11"/>
  <c r="X45" i="11" s="1"/>
  <c r="AA44" i="11"/>
  <c r="Z44" i="11"/>
  <c r="AB44" i="11" s="1"/>
  <c r="U44" i="11"/>
  <c r="W44" i="11" s="1"/>
  <c r="P44" i="11"/>
  <c r="AA43" i="11"/>
  <c r="Z43" i="11"/>
  <c r="U43" i="11"/>
  <c r="W43" i="11" s="1"/>
  <c r="P43" i="11"/>
  <c r="AA42" i="11"/>
  <c r="Z42" i="11"/>
  <c r="U42" i="11"/>
  <c r="W42" i="11" s="1"/>
  <c r="P42" i="11"/>
  <c r="X42" i="11" s="1"/>
  <c r="AB41" i="11"/>
  <c r="W41" i="11"/>
  <c r="P41" i="11"/>
  <c r="AA40" i="11"/>
  <c r="Z40" i="11"/>
  <c r="U40" i="11"/>
  <c r="W40" i="11" s="1"/>
  <c r="P40" i="11"/>
  <c r="AA39" i="11"/>
  <c r="Z39" i="11"/>
  <c r="U39" i="11"/>
  <c r="W39" i="11" s="1"/>
  <c r="P39" i="11"/>
  <c r="AA38" i="11"/>
  <c r="Z38" i="11"/>
  <c r="U38" i="11"/>
  <c r="W38" i="11" s="1"/>
  <c r="P38" i="11"/>
  <c r="X38" i="11" s="1"/>
  <c r="AA37" i="11"/>
  <c r="Z37" i="11"/>
  <c r="AB37" i="11" s="1"/>
  <c r="U37" i="11"/>
  <c r="W37" i="11" s="1"/>
  <c r="P37" i="11"/>
  <c r="X37" i="11" s="1"/>
  <c r="AA36" i="11"/>
  <c r="Z36" i="11"/>
  <c r="AB36" i="11" s="1"/>
  <c r="U36" i="11"/>
  <c r="W36" i="11" s="1"/>
  <c r="P36" i="11"/>
  <c r="X36" i="11" s="1"/>
  <c r="AA35" i="11"/>
  <c r="Z35" i="11"/>
  <c r="Z54" i="11" s="1"/>
  <c r="U35" i="11"/>
  <c r="P35" i="11"/>
  <c r="P54" i="11" s="1"/>
  <c r="Y31" i="11"/>
  <c r="T31" i="11"/>
  <c r="S31" i="11"/>
  <c r="R31" i="11"/>
  <c r="Q31" i="11"/>
  <c r="O31" i="11"/>
  <c r="N31" i="11"/>
  <c r="G31" i="11"/>
  <c r="E31" i="11"/>
  <c r="AA30" i="11"/>
  <c r="Z30" i="11"/>
  <c r="U30" i="11"/>
  <c r="W30" i="11" s="1"/>
  <c r="P30" i="11"/>
  <c r="X30" i="11" s="1"/>
  <c r="AA29" i="11"/>
  <c r="Z29" i="11"/>
  <c r="AB29" i="11" s="1"/>
  <c r="U29" i="11"/>
  <c r="W29" i="11" s="1"/>
  <c r="P29" i="11"/>
  <c r="X29" i="11" s="1"/>
  <c r="AA28" i="11"/>
  <c r="Z28" i="11"/>
  <c r="AB28" i="11" s="1"/>
  <c r="U28" i="11"/>
  <c r="W28" i="11" s="1"/>
  <c r="P28" i="11"/>
  <c r="AA27" i="11"/>
  <c r="AA31" i="11" s="1"/>
  <c r="Z27" i="11"/>
  <c r="U27" i="11"/>
  <c r="W27" i="11" s="1"/>
  <c r="P27" i="11"/>
  <c r="Y24" i="11"/>
  <c r="V24" i="11"/>
  <c r="V74" i="11" s="1"/>
  <c r="T24" i="11"/>
  <c r="S24" i="11"/>
  <c r="R24" i="11"/>
  <c r="Q24" i="11"/>
  <c r="O24" i="11"/>
  <c r="N24" i="11"/>
  <c r="H24" i="11"/>
  <c r="H74" i="11" s="1"/>
  <c r="G24" i="11"/>
  <c r="AA23" i="11"/>
  <c r="Z23" i="11"/>
  <c r="U23" i="11"/>
  <c r="W23" i="11" s="1"/>
  <c r="P23" i="11"/>
  <c r="AA22" i="11"/>
  <c r="Z22" i="11"/>
  <c r="U22" i="11"/>
  <c r="W22" i="11" s="1"/>
  <c r="P22" i="11"/>
  <c r="AA21" i="11"/>
  <c r="Z21" i="11"/>
  <c r="U21" i="11"/>
  <c r="W21" i="11" s="1"/>
  <c r="P21" i="11"/>
  <c r="AA20" i="11"/>
  <c r="Z20" i="11"/>
  <c r="AB20" i="11" s="1"/>
  <c r="U20" i="11"/>
  <c r="W20" i="11" s="1"/>
  <c r="P20" i="11"/>
  <c r="AA19" i="11"/>
  <c r="Z19" i="11"/>
  <c r="U19" i="11"/>
  <c r="W19" i="11" s="1"/>
  <c r="P19" i="11"/>
  <c r="AB18" i="11"/>
  <c r="W18" i="11"/>
  <c r="P18" i="11"/>
  <c r="X18" i="11" s="1"/>
  <c r="AB17" i="11"/>
  <c r="W17" i="11"/>
  <c r="E17" i="11"/>
  <c r="E24" i="11" s="1"/>
  <c r="AA16" i="11"/>
  <c r="Z16" i="11"/>
  <c r="AB16" i="11" s="1"/>
  <c r="U16" i="11"/>
  <c r="W16" i="11" s="1"/>
  <c r="P16" i="11"/>
  <c r="X16" i="11" s="1"/>
  <c r="AA15" i="11"/>
  <c r="Z15" i="11"/>
  <c r="AB15" i="11" s="1"/>
  <c r="U15" i="11"/>
  <c r="W15" i="11" s="1"/>
  <c r="P15" i="11"/>
  <c r="X15" i="11" s="1"/>
  <c r="AA14" i="11"/>
  <c r="Z14" i="11"/>
  <c r="AB14" i="11" s="1"/>
  <c r="U14" i="11"/>
  <c r="W14" i="11" s="1"/>
  <c r="P14" i="11"/>
  <c r="AB13" i="11"/>
  <c r="W13" i="11"/>
  <c r="P13" i="11"/>
  <c r="X13" i="11" s="1"/>
  <c r="AA12" i="11"/>
  <c r="Z12" i="11"/>
  <c r="Z24" i="11" s="1"/>
  <c r="U12" i="11"/>
  <c r="P12" i="11"/>
  <c r="Y9" i="11"/>
  <c r="Y74" i="11" s="1"/>
  <c r="T9" i="11"/>
  <c r="T74" i="11" s="1"/>
  <c r="S9" i="11"/>
  <c r="S74" i="11" s="1"/>
  <c r="R9" i="11"/>
  <c r="R74" i="11" s="1"/>
  <c r="Q9" i="11"/>
  <c r="Q74" i="11" s="1"/>
  <c r="O9" i="11"/>
  <c r="O74" i="11" s="1"/>
  <c r="N9" i="11"/>
  <c r="N74" i="11" s="1"/>
  <c r="G9" i="11"/>
  <c r="G74" i="11" s="1"/>
  <c r="E9" i="11"/>
  <c r="AA8" i="11"/>
  <c r="Z8" i="11"/>
  <c r="U8" i="11"/>
  <c r="W8" i="11" s="1"/>
  <c r="P8" i="11"/>
  <c r="AA7" i="11"/>
  <c r="AA9" i="11" s="1"/>
  <c r="Z7" i="11"/>
  <c r="Z9" i="11" s="1"/>
  <c r="U7" i="11"/>
  <c r="U9" i="11" s="1"/>
  <c r="P7" i="11"/>
  <c r="P9" i="11" s="1"/>
  <c r="X20" i="11" l="1"/>
  <c r="X21" i="11"/>
  <c r="X43" i="11"/>
  <c r="AB43" i="11"/>
  <c r="X47" i="11"/>
  <c r="AB47" i="11"/>
  <c r="X51" i="11"/>
  <c r="X53" i="11"/>
  <c r="X59" i="11"/>
  <c r="AB59" i="11"/>
  <c r="X68" i="11"/>
  <c r="X14" i="11"/>
  <c r="AB8" i="11"/>
  <c r="E74" i="11"/>
  <c r="U24" i="11"/>
  <c r="AB12" i="11"/>
  <c r="P17" i="11"/>
  <c r="X17" i="11" s="1"/>
  <c r="X19" i="11"/>
  <c r="AB19" i="11"/>
  <c r="AB21" i="11"/>
  <c r="X22" i="11"/>
  <c r="AB22" i="11"/>
  <c r="X23" i="11"/>
  <c r="AB23" i="11"/>
  <c r="P31" i="11"/>
  <c r="AB27" i="11"/>
  <c r="X28" i="11"/>
  <c r="AB30" i="11"/>
  <c r="U54" i="11"/>
  <c r="AA54" i="11"/>
  <c r="AB38" i="11"/>
  <c r="AB39" i="11"/>
  <c r="AB40" i="11"/>
  <c r="X41" i="11"/>
  <c r="AB42" i="11"/>
  <c r="X44" i="11"/>
  <c r="AB46" i="11"/>
  <c r="X48" i="11"/>
  <c r="AB50" i="11"/>
  <c r="X52" i="11"/>
  <c r="P63" i="11"/>
  <c r="Z63" i="11"/>
  <c r="X58" i="11"/>
  <c r="X60" i="11"/>
  <c r="Z72" i="11"/>
  <c r="X67" i="11"/>
  <c r="AB68" i="11"/>
  <c r="X69" i="11"/>
  <c r="AB69" i="11"/>
  <c r="X70" i="11"/>
  <c r="AB70" i="11"/>
  <c r="X61" i="11"/>
  <c r="X8" i="11"/>
  <c r="AB24" i="11"/>
  <c r="X39" i="11"/>
  <c r="X40" i="11"/>
  <c r="X27" i="11"/>
  <c r="X31" i="11" s="1"/>
  <c r="W31" i="11"/>
  <c r="U31" i="11"/>
  <c r="U74" i="11" s="1"/>
  <c r="Z31" i="11"/>
  <c r="Z74" i="11" s="1"/>
  <c r="W57" i="11"/>
  <c r="W63" i="11" s="1"/>
  <c r="AB57" i="11"/>
  <c r="AB63" i="11" s="1"/>
  <c r="W66" i="11"/>
  <c r="AB66" i="11"/>
  <c r="AB72" i="11" s="1"/>
  <c r="F76" i="11"/>
  <c r="F78" i="11" s="1"/>
  <c r="W7" i="11"/>
  <c r="AB7" i="11"/>
  <c r="AB9" i="11" s="1"/>
  <c r="AA24" i="11"/>
  <c r="AA74" i="11" s="1"/>
  <c r="W35" i="11"/>
  <c r="AB35" i="11"/>
  <c r="AB54" i="11" s="1"/>
  <c r="W12" i="11"/>
  <c r="E76" i="8"/>
  <c r="E77" i="8" s="1"/>
  <c r="F77" i="8" s="1"/>
  <c r="F74" i="8"/>
  <c r="Y72" i="8"/>
  <c r="V72" i="8"/>
  <c r="T72" i="8"/>
  <c r="S72" i="8"/>
  <c r="R72" i="8"/>
  <c r="Q72" i="8"/>
  <c r="O72" i="8"/>
  <c r="N72" i="8"/>
  <c r="H72" i="8"/>
  <c r="G72" i="8"/>
  <c r="E72" i="8"/>
  <c r="AB71" i="8"/>
  <c r="W71" i="8"/>
  <c r="P71" i="8"/>
  <c r="X71" i="8" s="1"/>
  <c r="AA70" i="8"/>
  <c r="Z70" i="8"/>
  <c r="U70" i="8"/>
  <c r="W70" i="8" s="1"/>
  <c r="P70" i="8"/>
  <c r="AA69" i="8"/>
  <c r="Z69" i="8"/>
  <c r="AB69" i="8" s="1"/>
  <c r="U69" i="8"/>
  <c r="W69" i="8" s="1"/>
  <c r="P69" i="8"/>
  <c r="AA68" i="8"/>
  <c r="Z68" i="8"/>
  <c r="AB68" i="8" s="1"/>
  <c r="U68" i="8"/>
  <c r="W68" i="8" s="1"/>
  <c r="P68" i="8"/>
  <c r="AA67" i="8"/>
  <c r="Z67" i="8"/>
  <c r="AB67" i="8" s="1"/>
  <c r="U67" i="8"/>
  <c r="W67" i="8" s="1"/>
  <c r="P67" i="8"/>
  <c r="AA66" i="8"/>
  <c r="Z66" i="8"/>
  <c r="Z72" i="8" s="1"/>
  <c r="U66" i="8"/>
  <c r="U72" i="8" s="1"/>
  <c r="P66" i="8"/>
  <c r="P72" i="8" s="1"/>
  <c r="Y63" i="8"/>
  <c r="V63" i="8"/>
  <c r="T63" i="8"/>
  <c r="S63" i="8"/>
  <c r="R63" i="8"/>
  <c r="Q63" i="8"/>
  <c r="O63" i="8"/>
  <c r="N63" i="8"/>
  <c r="H63" i="8"/>
  <c r="G63" i="8"/>
  <c r="E63" i="8"/>
  <c r="AA62" i="8"/>
  <c r="Z62" i="8"/>
  <c r="AB62" i="8" s="1"/>
  <c r="U62" i="8"/>
  <c r="W62" i="8" s="1"/>
  <c r="P62" i="8"/>
  <c r="AA61" i="8"/>
  <c r="Z61" i="8"/>
  <c r="U61" i="8"/>
  <c r="W61" i="8" s="1"/>
  <c r="P61" i="8"/>
  <c r="AA60" i="8"/>
  <c r="Z60" i="8"/>
  <c r="U60" i="8"/>
  <c r="W60" i="8" s="1"/>
  <c r="P60" i="8"/>
  <c r="AA59" i="8"/>
  <c r="Z59" i="8"/>
  <c r="U59" i="8"/>
  <c r="W59" i="8" s="1"/>
  <c r="P59" i="8"/>
  <c r="AA58" i="8"/>
  <c r="Z58" i="8"/>
  <c r="U58" i="8"/>
  <c r="W58" i="8" s="1"/>
  <c r="P58" i="8"/>
  <c r="AA57" i="8"/>
  <c r="AA63" i="8" s="1"/>
  <c r="Z57" i="8"/>
  <c r="U57" i="8"/>
  <c r="U63" i="8" s="1"/>
  <c r="P57" i="8"/>
  <c r="P63" i="8" s="1"/>
  <c r="Y54" i="8"/>
  <c r="T54" i="8"/>
  <c r="S54" i="8"/>
  <c r="R54" i="8"/>
  <c r="Q54" i="8"/>
  <c r="O54" i="8"/>
  <c r="N54" i="8"/>
  <c r="M54" i="8"/>
  <c r="M74" i="8" s="1"/>
  <c r="L54" i="8"/>
  <c r="L74" i="8" s="1"/>
  <c r="K54" i="8"/>
  <c r="K74" i="8" s="1"/>
  <c r="J54" i="8"/>
  <c r="J74" i="8" s="1"/>
  <c r="I54" i="8"/>
  <c r="I74" i="8" s="1"/>
  <c r="H54" i="8"/>
  <c r="G54" i="8"/>
  <c r="E54" i="8"/>
  <c r="AB53" i="8"/>
  <c r="W53" i="8"/>
  <c r="P53" i="8"/>
  <c r="AB52" i="8"/>
  <c r="W52" i="8"/>
  <c r="P52" i="8"/>
  <c r="X52" i="8" s="1"/>
  <c r="AB51" i="8"/>
  <c r="W51" i="8"/>
  <c r="P51" i="8"/>
  <c r="AA50" i="8"/>
  <c r="Z50" i="8"/>
  <c r="AB50" i="8" s="1"/>
  <c r="U50" i="8"/>
  <c r="W50" i="8" s="1"/>
  <c r="P50" i="8"/>
  <c r="AA49" i="8"/>
  <c r="Z49" i="8"/>
  <c r="U49" i="8"/>
  <c r="W49" i="8" s="1"/>
  <c r="P49" i="8"/>
  <c r="AA48" i="8"/>
  <c r="Z48" i="8"/>
  <c r="U48" i="8"/>
  <c r="W48" i="8" s="1"/>
  <c r="P48" i="8"/>
  <c r="X48" i="8" s="1"/>
  <c r="AA47" i="8"/>
  <c r="Z47" i="8"/>
  <c r="AB47" i="8" s="1"/>
  <c r="U47" i="8"/>
  <c r="W47" i="8" s="1"/>
  <c r="P47" i="8"/>
  <c r="AA46" i="8"/>
  <c r="Z46" i="8"/>
  <c r="AB46" i="8" s="1"/>
  <c r="U46" i="8"/>
  <c r="W46" i="8" s="1"/>
  <c r="P46" i="8"/>
  <c r="X46" i="8" s="1"/>
  <c r="AA45" i="8"/>
  <c r="Z45" i="8"/>
  <c r="U45" i="8"/>
  <c r="W45" i="8" s="1"/>
  <c r="P45" i="8"/>
  <c r="AA44" i="8"/>
  <c r="Z44" i="8"/>
  <c r="AB44" i="8" s="1"/>
  <c r="U44" i="8"/>
  <c r="W44" i="8" s="1"/>
  <c r="P44" i="8"/>
  <c r="X44" i="8" s="1"/>
  <c r="AA43" i="8"/>
  <c r="Z43" i="8"/>
  <c r="AB43" i="8" s="1"/>
  <c r="U43" i="8"/>
  <c r="W43" i="8" s="1"/>
  <c r="P43" i="8"/>
  <c r="AA42" i="8"/>
  <c r="Z42" i="8"/>
  <c r="AB42" i="8" s="1"/>
  <c r="U42" i="8"/>
  <c r="W42" i="8" s="1"/>
  <c r="P42" i="8"/>
  <c r="X42" i="8" s="1"/>
  <c r="AB41" i="8"/>
  <c r="W41" i="8"/>
  <c r="P41" i="8"/>
  <c r="X41" i="8" s="1"/>
  <c r="AA40" i="8"/>
  <c r="Z40" i="8"/>
  <c r="U40" i="8"/>
  <c r="W40" i="8" s="1"/>
  <c r="P40" i="8"/>
  <c r="AA39" i="8"/>
  <c r="Z39" i="8"/>
  <c r="AB39" i="8" s="1"/>
  <c r="U39" i="8"/>
  <c r="W39" i="8" s="1"/>
  <c r="P39" i="8"/>
  <c r="AA38" i="8"/>
  <c r="Z38" i="8"/>
  <c r="AB38" i="8" s="1"/>
  <c r="U38" i="8"/>
  <c r="W38" i="8" s="1"/>
  <c r="P38" i="8"/>
  <c r="AA37" i="8"/>
  <c r="Z37" i="8"/>
  <c r="AB37" i="8" s="1"/>
  <c r="U37" i="8"/>
  <c r="W37" i="8" s="1"/>
  <c r="P37" i="8"/>
  <c r="X37" i="8" s="1"/>
  <c r="AA36" i="8"/>
  <c r="Z36" i="8"/>
  <c r="U36" i="8"/>
  <c r="W36" i="8" s="1"/>
  <c r="P36" i="8"/>
  <c r="AA35" i="8"/>
  <c r="Z35" i="8"/>
  <c r="Z54" i="8" s="1"/>
  <c r="U35" i="8"/>
  <c r="U54" i="8" s="1"/>
  <c r="P35" i="8"/>
  <c r="P54" i="8" s="1"/>
  <c r="Y31" i="8"/>
  <c r="T31" i="8"/>
  <c r="S31" i="8"/>
  <c r="R31" i="8"/>
  <c r="Q31" i="8"/>
  <c r="O31" i="8"/>
  <c r="N31" i="8"/>
  <c r="G31" i="8"/>
  <c r="E31" i="8"/>
  <c r="AA30" i="8"/>
  <c r="Z30" i="8"/>
  <c r="U30" i="8"/>
  <c r="W30" i="8" s="1"/>
  <c r="P30" i="8"/>
  <c r="AA29" i="8"/>
  <c r="Z29" i="8"/>
  <c r="AB29" i="8" s="1"/>
  <c r="U29" i="8"/>
  <c r="W29" i="8" s="1"/>
  <c r="P29" i="8"/>
  <c r="AA28" i="8"/>
  <c r="Z28" i="8"/>
  <c r="U28" i="8"/>
  <c r="W28" i="8" s="1"/>
  <c r="P28" i="8"/>
  <c r="AA27" i="8"/>
  <c r="AA31" i="8" s="1"/>
  <c r="Z27" i="8"/>
  <c r="U27" i="8"/>
  <c r="W27" i="8" s="1"/>
  <c r="P27" i="8"/>
  <c r="P31" i="8" s="1"/>
  <c r="Y24" i="8"/>
  <c r="V24" i="8"/>
  <c r="V74" i="8" s="1"/>
  <c r="T24" i="8"/>
  <c r="S24" i="8"/>
  <c r="R24" i="8"/>
  <c r="Q24" i="8"/>
  <c r="O24" i="8"/>
  <c r="N24" i="8"/>
  <c r="H24" i="8"/>
  <c r="H74" i="8" s="1"/>
  <c r="G24" i="8"/>
  <c r="AA23" i="8"/>
  <c r="Z23" i="8"/>
  <c r="U23" i="8"/>
  <c r="W23" i="8" s="1"/>
  <c r="P23" i="8"/>
  <c r="AA22" i="8"/>
  <c r="Z22" i="8"/>
  <c r="U22" i="8"/>
  <c r="W22" i="8" s="1"/>
  <c r="P22" i="8"/>
  <c r="AA21" i="8"/>
  <c r="Z21" i="8"/>
  <c r="U21" i="8"/>
  <c r="W21" i="8" s="1"/>
  <c r="P21" i="8"/>
  <c r="AA20" i="8"/>
  <c r="Z20" i="8"/>
  <c r="AB20" i="8" s="1"/>
  <c r="U20" i="8"/>
  <c r="W20" i="8" s="1"/>
  <c r="P20" i="8"/>
  <c r="AA19" i="8"/>
  <c r="Z19" i="8"/>
  <c r="U19" i="8"/>
  <c r="W19" i="8" s="1"/>
  <c r="P19" i="8"/>
  <c r="AB18" i="8"/>
  <c r="W18" i="8"/>
  <c r="E18" i="8"/>
  <c r="P18" i="8" s="1"/>
  <c r="X18" i="8" s="1"/>
  <c r="AA17" i="8"/>
  <c r="Z17" i="8"/>
  <c r="U17" i="8"/>
  <c r="W17" i="8" s="1"/>
  <c r="P17" i="8"/>
  <c r="X17" i="8" s="1"/>
  <c r="AA16" i="8"/>
  <c r="Z16" i="8"/>
  <c r="AB16" i="8" s="1"/>
  <c r="U16" i="8"/>
  <c r="W16" i="8" s="1"/>
  <c r="P16" i="8"/>
  <c r="X16" i="8" s="1"/>
  <c r="AA15" i="8"/>
  <c r="Z15" i="8"/>
  <c r="AB15" i="8" s="1"/>
  <c r="U15" i="8"/>
  <c r="W15" i="8" s="1"/>
  <c r="P15" i="8"/>
  <c r="AA14" i="8"/>
  <c r="Z14" i="8"/>
  <c r="AB14" i="8" s="1"/>
  <c r="U14" i="8"/>
  <c r="W14" i="8" s="1"/>
  <c r="P14" i="8"/>
  <c r="AB13" i="8"/>
  <c r="W13" i="8"/>
  <c r="P13" i="8"/>
  <c r="X13" i="8" s="1"/>
  <c r="AA12" i="8"/>
  <c r="Z12" i="8"/>
  <c r="Z24" i="8" s="1"/>
  <c r="U12" i="8"/>
  <c r="P12" i="8"/>
  <c r="P24" i="8" s="1"/>
  <c r="Y9" i="8"/>
  <c r="Y74" i="8" s="1"/>
  <c r="T9" i="8"/>
  <c r="T74" i="8" s="1"/>
  <c r="S9" i="8"/>
  <c r="S74" i="8" s="1"/>
  <c r="R9" i="8"/>
  <c r="R74" i="8" s="1"/>
  <c r="Q9" i="8"/>
  <c r="Q74" i="8" s="1"/>
  <c r="O9" i="8"/>
  <c r="O74" i="8" s="1"/>
  <c r="N9" i="8"/>
  <c r="N74" i="8" s="1"/>
  <c r="G9" i="8"/>
  <c r="G74" i="8" s="1"/>
  <c r="E9" i="8"/>
  <c r="AA8" i="8"/>
  <c r="Z8" i="8"/>
  <c r="U8" i="8"/>
  <c r="W8" i="8" s="1"/>
  <c r="P8" i="8"/>
  <c r="AA7" i="8"/>
  <c r="AA9" i="8" s="1"/>
  <c r="Z7" i="8"/>
  <c r="AB7" i="8" s="1"/>
  <c r="U7" i="8"/>
  <c r="P7" i="8"/>
  <c r="P9" i="8" s="1"/>
  <c r="P74" i="8" s="1"/>
  <c r="W7" i="8" l="1"/>
  <c r="U9" i="8"/>
  <c r="X19" i="8"/>
  <c r="AB19" i="8"/>
  <c r="X20" i="8"/>
  <c r="X21" i="8"/>
  <c r="X23" i="8"/>
  <c r="AB23" i="8"/>
  <c r="X28" i="8"/>
  <c r="AB28" i="8"/>
  <c r="X30" i="8"/>
  <c r="X49" i="8"/>
  <c r="AB49" i="8"/>
  <c r="Z63" i="8"/>
  <c r="X59" i="8"/>
  <c r="X61" i="8"/>
  <c r="AB61" i="8"/>
  <c r="W31" i="8"/>
  <c r="AB58" i="8"/>
  <c r="X67" i="8"/>
  <c r="AB31" i="11"/>
  <c r="Z9" i="8"/>
  <c r="X14" i="8"/>
  <c r="U24" i="8"/>
  <c r="AA24" i="8"/>
  <c r="X15" i="8"/>
  <c r="AB17" i="8"/>
  <c r="AB21" i="8"/>
  <c r="AB22" i="8"/>
  <c r="AB27" i="8"/>
  <c r="X29" i="8"/>
  <c r="AB30" i="8"/>
  <c r="AA54" i="8"/>
  <c r="X36" i="8"/>
  <c r="AB36" i="8"/>
  <c r="X38" i="8"/>
  <c r="X40" i="8"/>
  <c r="AB40" i="8"/>
  <c r="X43" i="8"/>
  <c r="X45" i="8"/>
  <c r="AB45" i="8"/>
  <c r="X47" i="8"/>
  <c r="AB48" i="8"/>
  <c r="X50" i="8"/>
  <c r="X51" i="8"/>
  <c r="X53" i="8"/>
  <c r="X58" i="8"/>
  <c r="AB59" i="8"/>
  <c r="X60" i="8"/>
  <c r="AB60" i="8"/>
  <c r="X62" i="8"/>
  <c r="AA72" i="8"/>
  <c r="X68" i="8"/>
  <c r="X70" i="8"/>
  <c r="AB70" i="8"/>
  <c r="P24" i="11"/>
  <c r="P74" i="11" s="1"/>
  <c r="X35" i="11"/>
  <c r="X54" i="11" s="1"/>
  <c r="W54" i="11"/>
  <c r="X57" i="11"/>
  <c r="X63" i="11" s="1"/>
  <c r="AB74" i="11"/>
  <c r="W72" i="11"/>
  <c r="X66" i="11"/>
  <c r="X72" i="11" s="1"/>
  <c r="W9" i="11"/>
  <c r="X7" i="11"/>
  <c r="X9" i="11" s="1"/>
  <c r="W24" i="11"/>
  <c r="X12" i="11"/>
  <c r="X24" i="11" s="1"/>
  <c r="X7" i="8"/>
  <c r="W9" i="8"/>
  <c r="X22" i="8"/>
  <c r="X8" i="8"/>
  <c r="X39" i="8"/>
  <c r="X69" i="8"/>
  <c r="W12" i="8"/>
  <c r="W24" i="8" s="1"/>
  <c r="AB12" i="8"/>
  <c r="AB24" i="8" s="1"/>
  <c r="U31" i="8"/>
  <c r="U74" i="8" s="1"/>
  <c r="Z31" i="8"/>
  <c r="Z74" i="8" s="1"/>
  <c r="W57" i="8"/>
  <c r="AB57" i="8"/>
  <c r="AB63" i="8" s="1"/>
  <c r="W66" i="8"/>
  <c r="AB66" i="8"/>
  <c r="AB72" i="8" s="1"/>
  <c r="F76" i="8"/>
  <c r="F78" i="8" s="1"/>
  <c r="AB8" i="8"/>
  <c r="AB9" i="8" s="1"/>
  <c r="X12" i="8"/>
  <c r="X24" i="8" s="1"/>
  <c r="E24" i="8"/>
  <c r="E74" i="8" s="1"/>
  <c r="W35" i="8"/>
  <c r="W54" i="8" s="1"/>
  <c r="AB35" i="8"/>
  <c r="AB54" i="8" s="1"/>
  <c r="X27" i="8"/>
  <c r="X31" i="8" s="1"/>
  <c r="AA74" i="8" l="1"/>
  <c r="AB31" i="8"/>
  <c r="X35" i="8"/>
  <c r="X54" i="8" s="1"/>
  <c r="AB74" i="8"/>
  <c r="X74" i="11"/>
  <c r="W74" i="11"/>
  <c r="X57" i="8"/>
  <c r="X63" i="8" s="1"/>
  <c r="W63" i="8"/>
  <c r="W72" i="8"/>
  <c r="W74" i="8" s="1"/>
  <c r="X66" i="8"/>
  <c r="X72" i="8" s="1"/>
  <c r="X9" i="8"/>
  <c r="F75" i="10"/>
  <c r="N72" i="10"/>
  <c r="M72" i="10"/>
  <c r="L72" i="10"/>
  <c r="K72" i="10"/>
  <c r="I72" i="10"/>
  <c r="H72" i="10"/>
  <c r="E72" i="10"/>
  <c r="O71" i="10"/>
  <c r="J71" i="10"/>
  <c r="P71" i="10" s="1"/>
  <c r="O70" i="10"/>
  <c r="J70" i="10"/>
  <c r="P70" i="10" s="1"/>
  <c r="O69" i="10"/>
  <c r="J69" i="10"/>
  <c r="P69" i="10" s="1"/>
  <c r="O68" i="10"/>
  <c r="J68" i="10"/>
  <c r="O67" i="10"/>
  <c r="J67" i="10"/>
  <c r="P67" i="10" s="1"/>
  <c r="O66" i="10"/>
  <c r="O72" i="10" s="1"/>
  <c r="J66" i="10"/>
  <c r="N63" i="10"/>
  <c r="M63" i="10"/>
  <c r="L63" i="10"/>
  <c r="K63" i="10"/>
  <c r="I63" i="10"/>
  <c r="H63" i="10"/>
  <c r="G63" i="10"/>
  <c r="E63" i="10"/>
  <c r="O62" i="10"/>
  <c r="J62" i="10"/>
  <c r="O61" i="10"/>
  <c r="J61" i="10"/>
  <c r="P61" i="10" s="1"/>
  <c r="O60" i="10"/>
  <c r="J60" i="10"/>
  <c r="P60" i="10" s="1"/>
  <c r="O59" i="10"/>
  <c r="J59" i="10"/>
  <c r="P59" i="10" s="1"/>
  <c r="O58" i="10"/>
  <c r="J58" i="10"/>
  <c r="P58" i="10" s="1"/>
  <c r="O57" i="10"/>
  <c r="J57" i="10"/>
  <c r="J63" i="10" s="1"/>
  <c r="N54" i="10"/>
  <c r="M54" i="10"/>
  <c r="L54" i="10"/>
  <c r="K54" i="10"/>
  <c r="I54" i="10"/>
  <c r="H54" i="10"/>
  <c r="G54" i="10"/>
  <c r="E54" i="10"/>
  <c r="O53" i="10"/>
  <c r="J53" i="10"/>
  <c r="P53" i="10" s="1"/>
  <c r="O52" i="10"/>
  <c r="J52" i="10"/>
  <c r="P52" i="10" s="1"/>
  <c r="J51" i="10"/>
  <c r="O50" i="10"/>
  <c r="J50" i="10"/>
  <c r="O49" i="10"/>
  <c r="J49" i="10"/>
  <c r="P49" i="10" s="1"/>
  <c r="O48" i="10"/>
  <c r="J48" i="10"/>
  <c r="P48" i="10" s="1"/>
  <c r="O47" i="10"/>
  <c r="J47" i="10"/>
  <c r="P47" i="10" s="1"/>
  <c r="O46" i="10"/>
  <c r="J46" i="10"/>
  <c r="P46" i="10" s="1"/>
  <c r="O45" i="10"/>
  <c r="J45" i="10"/>
  <c r="P45" i="10" s="1"/>
  <c r="O44" i="10"/>
  <c r="J44" i="10"/>
  <c r="O43" i="10"/>
  <c r="J43" i="10"/>
  <c r="O42" i="10"/>
  <c r="J42" i="10"/>
  <c r="O41" i="10"/>
  <c r="J41" i="10"/>
  <c r="O40" i="10"/>
  <c r="J40" i="10"/>
  <c r="O39" i="10"/>
  <c r="J39" i="10"/>
  <c r="O38" i="10"/>
  <c r="J38" i="10"/>
  <c r="O37" i="10"/>
  <c r="J37" i="10"/>
  <c r="O36" i="10"/>
  <c r="J36" i="10"/>
  <c r="O35" i="10"/>
  <c r="O54" i="10" s="1"/>
  <c r="J35" i="10"/>
  <c r="N31" i="10"/>
  <c r="M31" i="10"/>
  <c r="L31" i="10"/>
  <c r="K31" i="10"/>
  <c r="I31" i="10"/>
  <c r="H31" i="10"/>
  <c r="E31" i="10"/>
  <c r="O30" i="10"/>
  <c r="J30" i="10"/>
  <c r="P30" i="10" s="1"/>
  <c r="O29" i="10"/>
  <c r="J29" i="10"/>
  <c r="P29" i="10" s="1"/>
  <c r="O28" i="10"/>
  <c r="J28" i="10"/>
  <c r="P28" i="10" s="1"/>
  <c r="O27" i="10"/>
  <c r="O31" i="10" s="1"/>
  <c r="J27" i="10"/>
  <c r="J31" i="10" s="1"/>
  <c r="N24" i="10"/>
  <c r="M24" i="10"/>
  <c r="L24" i="10"/>
  <c r="K24" i="10"/>
  <c r="I24" i="10"/>
  <c r="H24" i="10"/>
  <c r="E24" i="10"/>
  <c r="O23" i="10"/>
  <c r="J23" i="10"/>
  <c r="P23" i="10" s="1"/>
  <c r="O22" i="10"/>
  <c r="J22" i="10"/>
  <c r="P22" i="10" s="1"/>
  <c r="O21" i="10"/>
  <c r="J21" i="10"/>
  <c r="O20" i="10"/>
  <c r="J20" i="10"/>
  <c r="P20" i="10" s="1"/>
  <c r="O19" i="10"/>
  <c r="J19" i="10"/>
  <c r="P19" i="10" s="1"/>
  <c r="O18" i="10"/>
  <c r="J18" i="10"/>
  <c r="P18" i="10" s="1"/>
  <c r="O17" i="10"/>
  <c r="J17" i="10"/>
  <c r="O16" i="10"/>
  <c r="J16" i="10"/>
  <c r="P16" i="10" s="1"/>
  <c r="O15" i="10"/>
  <c r="J15" i="10"/>
  <c r="P15" i="10" s="1"/>
  <c r="O14" i="10"/>
  <c r="J14" i="10"/>
  <c r="P14" i="10" s="1"/>
  <c r="O13" i="10"/>
  <c r="J13" i="10"/>
  <c r="O12" i="10"/>
  <c r="O24" i="10" s="1"/>
  <c r="J12" i="10"/>
  <c r="J24" i="10" s="1"/>
  <c r="N9" i="10"/>
  <c r="N75" i="10" s="1"/>
  <c r="M9" i="10"/>
  <c r="M75" i="10" s="1"/>
  <c r="L9" i="10"/>
  <c r="L75" i="10" s="1"/>
  <c r="K9" i="10"/>
  <c r="K75" i="10" s="1"/>
  <c r="I9" i="10"/>
  <c r="I75" i="10" s="1"/>
  <c r="H9" i="10"/>
  <c r="H75" i="10" s="1"/>
  <c r="E9" i="10"/>
  <c r="E75" i="10" s="1"/>
  <c r="O8" i="10"/>
  <c r="J8" i="10"/>
  <c r="O7" i="10"/>
  <c r="J7" i="10"/>
  <c r="J9" i="10" s="1"/>
  <c r="P8" i="10" l="1"/>
  <c r="P13" i="10"/>
  <c r="P17" i="10"/>
  <c r="P21" i="10"/>
  <c r="J54" i="10"/>
  <c r="P36" i="10"/>
  <c r="P37" i="10"/>
  <c r="P38" i="10"/>
  <c r="P39" i="10"/>
  <c r="P40" i="10"/>
  <c r="P41" i="10"/>
  <c r="P42" i="10"/>
  <c r="P43" i="10"/>
  <c r="P44" i="10"/>
  <c r="P50" i="10"/>
  <c r="O63" i="10"/>
  <c r="P62" i="10"/>
  <c r="P66" i="10"/>
  <c r="P68" i="10"/>
  <c r="X74" i="8"/>
  <c r="P72" i="10"/>
  <c r="P7" i="10"/>
  <c r="P9" i="10" s="1"/>
  <c r="O9" i="10"/>
  <c r="O75" i="10" s="1"/>
  <c r="P35" i="10"/>
  <c r="P54" i="10" s="1"/>
  <c r="P12" i="10"/>
  <c r="P24" i="10" s="1"/>
  <c r="P27" i="10"/>
  <c r="P31" i="10" s="1"/>
  <c r="P57" i="10"/>
  <c r="P63" i="10" s="1"/>
  <c r="J72" i="10"/>
  <c r="J75" i="10" s="1"/>
  <c r="P75" i="10" l="1"/>
</calcChain>
</file>

<file path=xl/sharedStrings.xml><?xml version="1.0" encoding="utf-8"?>
<sst xmlns="http://schemas.openxmlformats.org/spreadsheetml/2006/main" count="601" uniqueCount="193">
  <si>
    <t>1RA  SEPTIEMBRE 2023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</si>
  <si>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</si>
  <si>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</si>
  <si>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</si>
  <si>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</si>
  <si>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</si>
  <si>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</si>
  <si>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</si>
  <si>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</si>
  <si>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</si>
  <si>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</si>
  <si>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</si>
  <si>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</si>
  <si>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</si>
  <si>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</si>
  <si>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</si>
  <si>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</si>
  <si>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</si>
  <si>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</si>
  <si>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</si>
  <si>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</si>
  <si>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</si>
  <si>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</si>
  <si>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</si>
  <si>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</si>
  <si>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</si>
  <si>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</si>
  <si>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</si>
  <si>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</si>
  <si>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</si>
  <si>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</si>
  <si>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</si>
  <si>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</si>
  <si>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</si>
  <si>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</si>
  <si>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</si>
  <si>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</si>
  <si>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</si>
  <si>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</si>
  <si>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</si>
  <si>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</si>
  <si>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</si>
  <si>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JA48</t>
  </si>
  <si>
    <t>Tule Aguilar Eduardo Alejandro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</si>
  <si>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</si>
  <si>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</si>
  <si>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</si>
  <si>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</si>
  <si>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</si>
  <si>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</si>
  <si>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</si>
  <si>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</si>
  <si>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</si>
  <si>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</si>
  <si>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</si>
  <si>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</si>
  <si>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</si>
  <si>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</si>
  <si>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>De la Cruz Santillan Jair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</si>
  <si>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</si>
  <si>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</si>
  <si>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</si>
  <si>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</si>
  <si>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</si>
  <si>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</si>
  <si>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</si>
  <si>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</si>
  <si>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</si>
  <si>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</si>
  <si>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</si>
  <si>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</si>
  <si>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</si>
  <si>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</si>
  <si>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</si>
  <si>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</si>
  <si>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</si>
  <si>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</si>
  <si>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</si>
  <si>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</si>
  <si>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</si>
  <si>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</si>
  <si>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</si>
  <si>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</si>
  <si>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</si>
  <si>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</si>
  <si>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</si>
  <si>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</si>
  <si>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</si>
  <si>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</si>
  <si>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</si>
  <si>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</si>
  <si>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</si>
  <si>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</si>
  <si>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</si>
  <si>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</si>
  <si>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</si>
  <si>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>Jefatura de Operación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</si>
  <si>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</si>
  <si>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</si>
  <si>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</si>
  <si>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</si>
  <si>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</si>
  <si>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</si>
  <si>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</si>
  <si>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</si>
  <si>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</si>
  <si>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V A C A N T E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</si>
  <si>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</si>
  <si>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</si>
  <si>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</si>
  <si>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</si>
  <si>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</si>
  <si>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</si>
  <si>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</si>
  <si>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</si>
  <si>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</si>
  <si>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</si>
  <si>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</si>
  <si>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</si>
  <si>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</si>
  <si>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</si>
  <si>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</si>
  <si>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</si>
  <si>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</si>
  <si>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</si>
  <si>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</si>
  <si>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</si>
  <si>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</si>
  <si>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</si>
  <si>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AE59</t>
  </si>
  <si>
    <t>Ledezma Lazcarro Cinthia Nataly</t>
  </si>
  <si>
    <t xml:space="preserve">Coordinador Especialidades </t>
  </si>
  <si>
    <t>AE60</t>
  </si>
  <si>
    <t>De Santiago De la Cruz Araceli</t>
  </si>
  <si>
    <t>Terapeuta (interino)Karla</t>
  </si>
  <si>
    <t>AE61</t>
  </si>
  <si>
    <t>Garcia Garcia Rojas Maria Janette Gabriela</t>
  </si>
  <si>
    <t>Terapeuta (interino)Caro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</si>
  <si>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</si>
  <si>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</si>
  <si>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</si>
  <si>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</si>
  <si>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</si>
  <si>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</si>
  <si>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</si>
  <si>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</si>
  <si>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</si>
  <si>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</si>
  <si>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</si>
  <si>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</si>
  <si>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</si>
  <si>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</si>
  <si>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</si>
  <si>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</si>
  <si>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</si>
  <si>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</si>
  <si>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</si>
  <si>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</si>
  <si>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</si>
  <si>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</si>
  <si>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</si>
  <si>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</si>
  <si>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</si>
  <si>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</si>
  <si>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</si>
  <si>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</si>
  <si>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</si>
  <si>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</si>
  <si>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AU06</t>
  </si>
  <si>
    <t>Jimenez Almaraz Liliana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</si>
  <si>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</si>
  <si>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</si>
  <si>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</si>
  <si>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</si>
  <si>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</si>
  <si>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</si>
  <si>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ESTIMULO AL SERVIDOR PUBLICO   2023</t>
  </si>
  <si>
    <t>Estimulo al Servidor Publico</t>
  </si>
  <si>
    <t xml:space="preserve">DESCUENTO FALTAS Y LICENCIAS SGS  </t>
  </si>
  <si>
    <t>Jefe de Departamento</t>
  </si>
  <si>
    <t xml:space="preserve">Contador </t>
  </si>
  <si>
    <t>Coordinador Financiero Contable</t>
  </si>
  <si>
    <t>JA11</t>
  </si>
  <si>
    <t>Ledezma Lazcarro Cynthia Nataly</t>
  </si>
  <si>
    <t>Terapeuta (interino) Karla</t>
  </si>
  <si>
    <t>Terapeuta (interino) Caro</t>
  </si>
  <si>
    <t>AT29</t>
  </si>
  <si>
    <t>AREA DE AUTISMO</t>
  </si>
  <si>
    <t>Estimulo</t>
  </si>
  <si>
    <t>1 quincena</t>
  </si>
  <si>
    <t>Tope</t>
  </si>
  <si>
    <t>2DA  SEPTIEMBRE 2023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</si>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</sst>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4" xfId="0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1" fillId="0" borderId="0" xfId="0" applyFont="1" applyFill="1"/>
    <xf numFmtId="0" fontId="3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3" borderId="0" xfId="0" applyNumberFormat="1" applyFont="1" applyFill="1"/>
    <xf numFmtId="4" fontId="1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 applyFill="1"/>
    <xf numFmtId="2" fontId="1" fillId="6" borderId="0" xfId="0" applyNumberFormat="1" applyFont="1" applyFill="1"/>
    <xf numFmtId="164" fontId="1" fillId="0" borderId="0" xfId="0" applyNumberFormat="1" applyFont="1" applyFill="1"/>
    <xf numFmtId="0" fontId="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164" fontId="12" fillId="7" borderId="0" xfId="1" applyFont="1" applyFill="1"/>
    <xf numFmtId="4" fontId="13" fillId="0" borderId="0" xfId="0" applyNumberFormat="1" applyFont="1"/>
    <xf numFmtId="0" fontId="0" fillId="0" borderId="0" xfId="0" applyFont="1"/>
    <xf numFmtId="4" fontId="10" fillId="0" borderId="0" xfId="1" applyNumberFormat="1" applyFont="1" applyFill="1" applyAlignment="1">
      <alignment horizontal="center"/>
    </xf>
    <xf numFmtId="4" fontId="1" fillId="0" borderId="0" xfId="1" applyNumberFormat="1" applyFont="1" applyFill="1"/>
    <xf numFmtId="4" fontId="9" fillId="0" borderId="0" xfId="0" applyNumberFormat="1" applyFont="1" applyFill="1"/>
    <xf numFmtId="2" fontId="1" fillId="0" borderId="0" xfId="0" applyNumberFormat="1" applyFont="1" applyFill="1"/>
    <xf numFmtId="4" fontId="10" fillId="0" borderId="0" xfId="1" applyNumberFormat="1" applyFont="1" applyAlignment="1">
      <alignment horizontal="center"/>
    </xf>
    <xf numFmtId="2" fontId="0" fillId="0" borderId="0" xfId="0" applyNumberFormat="1"/>
    <xf numFmtId="4" fontId="10" fillId="0" borderId="0" xfId="0" applyNumberFormat="1" applyFont="1" applyAlignment="1">
      <alignment horizontal="center"/>
    </xf>
    <xf numFmtId="0" fontId="0" fillId="0" borderId="0" xfId="0" applyFill="1"/>
    <xf numFmtId="2" fontId="1" fillId="0" borderId="0" xfId="0" applyNumberFormat="1" applyFont="1"/>
    <xf numFmtId="164" fontId="1" fillId="4" borderId="0" xfId="0" applyNumberFormat="1" applyFont="1" applyFill="1"/>
    <xf numFmtId="4" fontId="1" fillId="6" borderId="0" xfId="0" applyNumberFormat="1" applyFont="1" applyFill="1"/>
    <xf numFmtId="4" fontId="9" fillId="8" borderId="0" xfId="0" applyNumberFormat="1" applyFont="1" applyFill="1"/>
    <xf numFmtId="4" fontId="1" fillId="9" borderId="0" xfId="0" applyNumberFormat="1" applyFont="1" applyFill="1"/>
    <xf numFmtId="4" fontId="14" fillId="5" borderId="0" xfId="0" applyNumberFormat="1" applyFont="1" applyFill="1"/>
    <xf numFmtId="4" fontId="13" fillId="0" borderId="0" xfId="0" applyNumberFormat="1" applyFont="1" applyFill="1"/>
    <xf numFmtId="0" fontId="0" fillId="0" borderId="0" xfId="0" applyAlignment="1">
      <alignment wrapText="1"/>
    </xf>
    <xf numFmtId="4" fontId="15" fillId="0" borderId="0" xfId="1" applyNumberFormat="1" applyFont="1"/>
    <xf numFmtId="4" fontId="4" fillId="0" borderId="0" xfId="1" applyNumberFormat="1" applyFont="1"/>
    <xf numFmtId="164" fontId="15" fillId="0" borderId="0" xfId="1" applyFont="1"/>
    <xf numFmtId="0" fontId="13" fillId="0" borderId="0" xfId="0" applyFont="1"/>
    <xf numFmtId="0" fontId="12" fillId="0" borderId="0" xfId="0" applyFont="1" applyAlignment="1">
      <alignment horizontal="right"/>
    </xf>
    <xf numFmtId="4" fontId="12" fillId="10" borderId="0" xfId="0" applyNumberFormat="1" applyFont="1" applyFill="1"/>
    <xf numFmtId="4" fontId="12" fillId="0" borderId="0" xfId="0" applyNumberFormat="1" applyFont="1"/>
    <xf numFmtId="164" fontId="3" fillId="0" borderId="0" xfId="0" applyNumberFormat="1" applyFont="1" applyFill="1"/>
    <xf numFmtId="4" fontId="1" fillId="3" borderId="0" xfId="0" applyNumberFormat="1" applyFont="1" applyFill="1" applyBorder="1"/>
    <xf numFmtId="4" fontId="0" fillId="0" borderId="0" xfId="0" applyNumberFormat="1" applyFont="1"/>
    <xf numFmtId="4" fontId="9" fillId="9" borderId="0" xfId="0" applyNumberFormat="1" applyFont="1" applyFill="1"/>
    <xf numFmtId="4" fontId="1" fillId="0" borderId="0" xfId="1" applyNumberFormat="1" applyFont="1"/>
    <xf numFmtId="4" fontId="17" fillId="0" borderId="0" xfId="0" applyNumberFormat="1" applyFont="1"/>
    <xf numFmtId="4" fontId="10" fillId="0" borderId="0" xfId="0" applyNumberFormat="1" applyFont="1"/>
    <xf numFmtId="1" fontId="1" fillId="0" borderId="0" xfId="0" applyNumberFormat="1" applyFont="1" applyAlignment="1">
      <alignment horizontal="center"/>
    </xf>
    <xf numFmtId="4" fontId="18" fillId="0" borderId="0" xfId="1" applyNumberFormat="1" applyFont="1"/>
    <xf numFmtId="4" fontId="12" fillId="3" borderId="11" xfId="0" applyNumberFormat="1" applyFont="1" applyFill="1" applyBorder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165" fontId="12" fillId="7" borderId="0" xfId="1" applyNumberFormat="1" applyFont="1" applyFill="1"/>
    <xf numFmtId="165" fontId="3" fillId="0" borderId="0" xfId="0" applyNumberFormat="1" applyFont="1"/>
    <xf numFmtId="165" fontId="7" fillId="2" borderId="13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/>
    <xf numFmtId="165" fontId="13" fillId="0" borderId="0" xfId="0" applyNumberFormat="1" applyFont="1"/>
    <xf numFmtId="165" fontId="9" fillId="0" borderId="0" xfId="0" applyNumberFormat="1" applyFont="1" applyFill="1"/>
    <xf numFmtId="165" fontId="9" fillId="8" borderId="0" xfId="0" applyNumberFormat="1" applyFont="1" applyFill="1"/>
    <xf numFmtId="165" fontId="14" fillId="5" borderId="0" xfId="0" applyNumberFormat="1" applyFont="1" applyFill="1"/>
    <xf numFmtId="165" fontId="4" fillId="0" borderId="0" xfId="1" applyNumberFormat="1" applyFont="1"/>
    <xf numFmtId="165" fontId="12" fillId="10" borderId="0" xfId="0" applyNumberFormat="1" applyFont="1" applyFill="1"/>
    <xf numFmtId="165" fontId="3" fillId="0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8" fillId="0" borderId="0" xfId="0" applyNumberFormat="1" applyFont="1"/>
    <xf numFmtId="165" fontId="11" fillId="0" borderId="0" xfId="0" applyNumberFormat="1" applyFont="1"/>
    <xf numFmtId="165" fontId="2" fillId="0" borderId="0" xfId="0" applyNumberFormat="1" applyFont="1"/>
    <xf numFmtId="165" fontId="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582306</xdr:colOff>
      <xdr:row>0</xdr:row>
      <xdr:rowOff>38100</xdr:rowOff>
    </xdr:from>
    <xdr:to>
      <xdr:col>3</xdr:col>
      <xdr:colOff>301287</xdr:colOff>
      <xdr:row>3</xdr:row>
      <xdr:rowOff>166407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231" y="38100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8"/>
  <sheetViews>
    <sheetView topLeftCell="C1" workbookViewId="0">
      <selection sqref="A1:AB88"/>
    </sheetView>
  </sheetViews>
  <sheetFormatPr defaultColWidth="11.42578125" defaultRowHeight="15"/>
  <cols>
    <col min="1" max="1" width="3.42578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85546875" bestFit="1" customWidth="1"/>
    <col min="15" max="15" width="11.85546875" hidden="1" customWidth="1"/>
    <col min="16" max="16" width="15.5703125" bestFit="1" customWidth="1"/>
    <col min="17" max="18" width="11.85546875" bestFit="1" customWidth="1"/>
    <col min="19" max="19" width="14.140625" bestFit="1" customWidth="1"/>
    <col min="20" max="20" width="11.85546875" bestFit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4.42578125" hidden="1" customWidth="1"/>
    <col min="25" max="25" width="13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>
      <c r="A4" s="1"/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100"/>
      <c r="X4" s="100"/>
      <c r="Y4" s="100"/>
      <c r="Z4" s="100"/>
      <c r="AA4" s="100"/>
      <c r="AB4" s="100"/>
    </row>
    <row r="5" spans="1:28" ht="67.5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1" t="s">
        <v>9</v>
      </c>
      <c r="K5" s="11" t="s">
        <v>10</v>
      </c>
      <c r="L5" s="14" t="s">
        <v>11</v>
      </c>
      <c r="M5" s="14" t="s">
        <v>12</v>
      </c>
      <c r="N5" s="15" t="s">
        <v>13</v>
      </c>
      <c r="O5" s="8" t="s">
        <v>14</v>
      </c>
      <c r="P5" s="8" t="s">
        <v>15</v>
      </c>
      <c r="Q5" s="16" t="s">
        <v>16</v>
      </c>
      <c r="R5" s="10" t="s">
        <v>17</v>
      </c>
      <c r="S5" s="10" t="s">
        <v>18</v>
      </c>
      <c r="T5" s="17" t="s">
        <v>19</v>
      </c>
      <c r="U5" s="18" t="s">
        <v>20</v>
      </c>
      <c r="V5" s="19" t="s">
        <v>21</v>
      </c>
      <c r="W5" s="20" t="s">
        <v>22</v>
      </c>
      <c r="X5" s="21" t="s">
        <v>23</v>
      </c>
      <c r="Y5" s="16" t="s">
        <v>24</v>
      </c>
      <c r="Z5" s="16" t="s">
        <v>25</v>
      </c>
      <c r="AA5" s="22" t="s">
        <v>26</v>
      </c>
      <c r="AB5" s="22" t="s">
        <v>27</v>
      </c>
    </row>
    <row r="6" spans="1:28" ht="15.75">
      <c r="A6" s="1"/>
      <c r="B6" s="23" t="s">
        <v>28</v>
      </c>
      <c r="C6" s="24" t="s">
        <v>29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4"/>
      <c r="Y6" s="1"/>
      <c r="Z6" s="1"/>
      <c r="AA6" s="1"/>
      <c r="AB6" s="1"/>
    </row>
    <row r="7" spans="1:28" ht="21">
      <c r="A7" s="27"/>
      <c r="B7" s="27" t="s">
        <v>30</v>
      </c>
      <c r="C7" s="28" t="s">
        <v>31</v>
      </c>
      <c r="D7" s="27" t="s">
        <v>32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0.11</v>
      </c>
      <c r="U7" s="32">
        <f>ROUND(E7*0.115,2)</f>
        <v>2863.21</v>
      </c>
      <c r="V7" s="29"/>
      <c r="W7" s="29">
        <f>SUM(S7:V7)+G7</f>
        <v>13602.45</v>
      </c>
      <c r="X7" s="33">
        <f>P7-W7</f>
        <v>11295</v>
      </c>
      <c r="Y7" s="34">
        <v>927.26</v>
      </c>
      <c r="Z7" s="29">
        <f>ROUND(+E7*17.5%,2)+ROUND(E7*3%,2)</f>
        <v>5103.97</v>
      </c>
      <c r="AA7" s="35">
        <f>ROUND(+E7*2%,2)</f>
        <v>497.95</v>
      </c>
      <c r="AB7" s="36">
        <f>SUM(Y7:AA7)</f>
        <v>6529.18</v>
      </c>
    </row>
    <row r="8" spans="1:28" ht="21">
      <c r="A8" s="27"/>
      <c r="B8" s="37" t="s">
        <v>33</v>
      </c>
      <c r="C8" s="28" t="s">
        <v>34</v>
      </c>
      <c r="D8" s="27" t="s">
        <v>35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12.21</v>
      </c>
      <c r="O8" s="29"/>
      <c r="P8" s="29">
        <f>E8+-N8</f>
        <v>6982.44</v>
      </c>
      <c r="Q8" s="29">
        <v>0</v>
      </c>
      <c r="R8" s="29"/>
      <c r="S8" s="29">
        <v>693.3</v>
      </c>
      <c r="T8" s="29">
        <v>-0.04</v>
      </c>
      <c r="U8" s="32">
        <f>ROUND(E8*0.115,2)</f>
        <v>804.38</v>
      </c>
      <c r="V8" s="29"/>
      <c r="W8" s="29">
        <f>SUM(S8:V8)+G8</f>
        <v>1497.6399999999999</v>
      </c>
      <c r="X8" s="33">
        <f>P8-W8</f>
        <v>5484.7999999999993</v>
      </c>
      <c r="Y8" s="34">
        <v>438.41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2012.1999999999998</v>
      </c>
    </row>
    <row r="9" spans="1:28" s="90" customFormat="1" ht="18.75">
      <c r="A9" s="91"/>
      <c r="B9" s="95" t="s">
        <v>36</v>
      </c>
      <c r="C9" s="93"/>
      <c r="D9" s="94"/>
      <c r="E9" s="79">
        <f>SUM(E7:E8)</f>
        <v>31892.1</v>
      </c>
      <c r="F9" s="79"/>
      <c r="G9" s="79">
        <f>+G8+G7</f>
        <v>6000</v>
      </c>
      <c r="H9" s="79"/>
      <c r="I9" s="79"/>
      <c r="J9" s="79"/>
      <c r="K9" s="79"/>
      <c r="L9" s="79"/>
      <c r="M9" s="79"/>
      <c r="N9" s="79">
        <f>SUM(N7:N8)</f>
        <v>12.21</v>
      </c>
      <c r="O9" s="79">
        <f>SUM(O7:O8)</f>
        <v>0</v>
      </c>
      <c r="P9" s="79">
        <f>SUM(P7:P8)</f>
        <v>31879.89</v>
      </c>
      <c r="Q9" s="79">
        <f t="shared" ref="Q9:AB9" si="0">SUM(Q7:Q8)</f>
        <v>0</v>
      </c>
      <c r="R9" s="79">
        <f t="shared" si="0"/>
        <v>0</v>
      </c>
      <c r="S9" s="79">
        <f t="shared" si="0"/>
        <v>5432.43</v>
      </c>
      <c r="T9" s="79">
        <f t="shared" si="0"/>
        <v>7.0000000000000007E-2</v>
      </c>
      <c r="U9" s="79">
        <f>SUM(U7:U8)</f>
        <v>3667.59</v>
      </c>
      <c r="V9" s="79"/>
      <c r="W9" s="79">
        <f t="shared" si="0"/>
        <v>15100.09</v>
      </c>
      <c r="X9" s="79">
        <f>SUM(X7:X8)</f>
        <v>16779.8</v>
      </c>
      <c r="Y9" s="79">
        <f t="shared" si="0"/>
        <v>1365.67</v>
      </c>
      <c r="Z9" s="79">
        <f t="shared" si="0"/>
        <v>6537.87</v>
      </c>
      <c r="AA9" s="79">
        <f t="shared" si="0"/>
        <v>637.83999999999992</v>
      </c>
      <c r="AB9" s="79">
        <f t="shared" si="0"/>
        <v>8541.380000000001</v>
      </c>
    </row>
    <row r="10" spans="1:28" ht="18.75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2"/>
      <c r="Y10" s="1"/>
      <c r="Z10" s="1"/>
      <c r="AA10" s="1"/>
      <c r="AB10" s="1"/>
    </row>
    <row r="11" spans="1:28" ht="18.75">
      <c r="A11" s="1"/>
      <c r="B11" s="23" t="s">
        <v>37</v>
      </c>
      <c r="C11" s="39" t="s">
        <v>38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2"/>
      <c r="Y11" s="1"/>
      <c r="Z11" s="1"/>
      <c r="AA11" s="1"/>
      <c r="AB11" s="1"/>
    </row>
    <row r="12" spans="1:28" ht="21">
      <c r="A12" s="27"/>
      <c r="B12" s="27" t="s">
        <v>39</v>
      </c>
      <c r="C12" s="28" t="s">
        <v>40</v>
      </c>
      <c r="D12" s="37" t="s">
        <v>41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-0.13</v>
      </c>
      <c r="U12" s="32">
        <f>ROUND(E12*0.115,2)</f>
        <v>1689.55</v>
      </c>
      <c r="V12" s="29"/>
      <c r="W12" s="29">
        <f>SUM(S12:V12)+G12</f>
        <v>6862.55</v>
      </c>
      <c r="X12" s="33">
        <f>P12-W12</f>
        <v>7829.2</v>
      </c>
      <c r="Y12" s="34">
        <v>648.58000000000004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3954.23</v>
      </c>
    </row>
    <row r="13" spans="1:28" ht="21">
      <c r="A13" s="27"/>
      <c r="B13" s="37" t="s">
        <v>42</v>
      </c>
      <c r="C13" s="28" t="s">
        <v>43</v>
      </c>
      <c r="D13" s="27" t="s">
        <v>44</v>
      </c>
      <c r="E13" s="3">
        <v>7816.2</v>
      </c>
      <c r="F13" s="77">
        <v>15</v>
      </c>
      <c r="G13" s="29"/>
      <c r="H13" s="29"/>
      <c r="I13" s="29"/>
      <c r="J13" s="29"/>
      <c r="K13" s="29"/>
      <c r="L13" s="29"/>
      <c r="M13" s="29"/>
      <c r="N13" s="44">
        <v>3.72</v>
      </c>
      <c r="O13" s="45"/>
      <c r="P13" s="29">
        <f t="shared" ref="P13:P23" si="2">E13+-N13</f>
        <v>7812.48</v>
      </c>
      <c r="Q13" s="29"/>
      <c r="R13" s="29"/>
      <c r="S13" s="3">
        <v>846.52</v>
      </c>
      <c r="T13" s="29">
        <v>-0.04</v>
      </c>
      <c r="U13" s="29"/>
      <c r="V13" s="29"/>
      <c r="W13" s="29">
        <f>SUM(S13:V13)+G13</f>
        <v>846.48</v>
      </c>
      <c r="X13" s="33">
        <f>P13-W13</f>
        <v>6966</v>
      </c>
      <c r="Y13" s="52">
        <v>460.84</v>
      </c>
      <c r="Z13" s="29"/>
      <c r="AA13" s="47"/>
      <c r="AB13" s="36">
        <f t="shared" si="1"/>
        <v>460.84</v>
      </c>
    </row>
    <row r="14" spans="1:28" ht="21">
      <c r="A14" s="27"/>
      <c r="B14" s="27" t="s">
        <v>45</v>
      </c>
      <c r="C14" s="28" t="s">
        <v>46</v>
      </c>
      <c r="D14" s="37" t="s">
        <v>47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4">
        <v>98.2</v>
      </c>
      <c r="O14" s="45"/>
      <c r="P14" s="29">
        <f t="shared" si="2"/>
        <v>9722.15</v>
      </c>
      <c r="Q14" s="29">
        <v>0</v>
      </c>
      <c r="R14" s="29"/>
      <c r="S14" s="29">
        <v>1274.5999999999999</v>
      </c>
      <c r="T14" s="29">
        <v>0.01</v>
      </c>
      <c r="U14" s="32">
        <f>ROUND(E14*0.115,2)</f>
        <v>1129.3399999999999</v>
      </c>
      <c r="V14" s="29"/>
      <c r="W14" s="29">
        <f t="shared" ref="W14:W23" si="3">SUM(S14:V14)+G14</f>
        <v>4403.95</v>
      </c>
      <c r="X14" s="33">
        <f t="shared" ref="X14:X23" si="4">P14-W14</f>
        <v>5318.2</v>
      </c>
      <c r="Y14" s="34">
        <v>515.57000000000005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2725.15</v>
      </c>
    </row>
    <row r="15" spans="1:28" ht="21">
      <c r="A15" s="1"/>
      <c r="B15" s="1" t="s">
        <v>48</v>
      </c>
      <c r="C15" s="2" t="s">
        <v>49</v>
      </c>
      <c r="D15" s="1" t="s">
        <v>50</v>
      </c>
      <c r="E15" s="3">
        <v>5774.4</v>
      </c>
      <c r="F15" s="77">
        <v>15</v>
      </c>
      <c r="G15" s="31">
        <v>2887</v>
      </c>
      <c r="H15" s="3"/>
      <c r="I15" s="3"/>
      <c r="J15" s="3"/>
      <c r="K15" s="3"/>
      <c r="L15" s="3"/>
      <c r="M15" s="3"/>
      <c r="N15" s="48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49">
        <v>405.09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1704.33</v>
      </c>
    </row>
    <row r="16" spans="1:28" ht="21">
      <c r="A16" s="1"/>
      <c r="B16" t="s">
        <v>51</v>
      </c>
      <c r="C16" s="2" t="s">
        <v>52</v>
      </c>
      <c r="D16" t="s">
        <v>53</v>
      </c>
      <c r="E16" s="3">
        <v>5774.4</v>
      </c>
      <c r="F16" s="77">
        <v>15</v>
      </c>
      <c r="G16" s="31">
        <v>734.08</v>
      </c>
      <c r="H16" s="3"/>
      <c r="I16" s="3"/>
      <c r="J16" s="3"/>
      <c r="K16" s="3"/>
      <c r="L16" s="3"/>
      <c r="M16" s="3"/>
      <c r="N16" s="50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33">
        <f t="shared" si="4"/>
        <v>3889.9999999999995</v>
      </c>
      <c r="Y16" s="49">
        <v>405.09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1704.33</v>
      </c>
    </row>
    <row r="17" spans="1:28" ht="21">
      <c r="A17" s="1"/>
      <c r="B17" s="1" t="s">
        <v>54</v>
      </c>
      <c r="C17" s="2" t="s">
        <v>55</v>
      </c>
      <c r="D17" s="1" t="s">
        <v>56</v>
      </c>
      <c r="E17" s="3">
        <v>5221.3500000000004</v>
      </c>
      <c r="F17" s="77">
        <v>15</v>
      </c>
      <c r="G17" s="31">
        <v>2611</v>
      </c>
      <c r="H17" s="3"/>
      <c r="I17" s="3"/>
      <c r="J17" s="3"/>
      <c r="K17" s="3"/>
      <c r="L17" s="3"/>
      <c r="M17" s="3"/>
      <c r="N17" s="50">
        <v>24.86</v>
      </c>
      <c r="O17" s="3"/>
      <c r="P17" s="29">
        <f t="shared" si="2"/>
        <v>5196.4900000000007</v>
      </c>
      <c r="Q17" s="3"/>
      <c r="R17" s="3"/>
      <c r="S17" s="3">
        <v>411.62</v>
      </c>
      <c r="T17" s="3">
        <v>-0.19</v>
      </c>
      <c r="U17" s="32">
        <f>ROUND(E17*0.115,2)</f>
        <v>600.46</v>
      </c>
      <c r="V17" s="29"/>
      <c r="W17" s="29">
        <f t="shared" si="3"/>
        <v>3622.8900000000003</v>
      </c>
      <c r="X17" s="33">
        <f t="shared" si="4"/>
        <v>1573.6000000000004</v>
      </c>
      <c r="Y17" s="49">
        <v>389.99</v>
      </c>
      <c r="Z17" s="3">
        <f>ROUND(+E17*17.5%,2)+ROUND(E17*3%,2)</f>
        <v>1070.3800000000001</v>
      </c>
      <c r="AA17" s="35">
        <f>ROUND(+E17*2%,2)</f>
        <v>104.43</v>
      </c>
      <c r="AB17" s="36">
        <f t="shared" si="1"/>
        <v>1564.8000000000002</v>
      </c>
    </row>
    <row r="18" spans="1:28" ht="21">
      <c r="A18" s="1"/>
      <c r="B18" s="43" t="s">
        <v>57</v>
      </c>
      <c r="C18" s="2" t="s">
        <v>58</v>
      </c>
      <c r="D18" s="1" t="s">
        <v>59</v>
      </c>
      <c r="E18" s="69">
        <f>5774.4/15*14</f>
        <v>5389.44</v>
      </c>
      <c r="F18" s="77">
        <v>14</v>
      </c>
      <c r="G18" s="29"/>
      <c r="H18" s="50"/>
      <c r="I18" s="50"/>
      <c r="J18" s="50"/>
      <c r="K18" s="50"/>
      <c r="L18" s="50"/>
      <c r="M18" s="50"/>
      <c r="N18" s="48">
        <v>9.41</v>
      </c>
      <c r="O18" s="3"/>
      <c r="P18" s="29">
        <f t="shared" si="2"/>
        <v>5380.03</v>
      </c>
      <c r="Q18" s="3"/>
      <c r="R18" s="3"/>
      <c r="S18" s="3">
        <v>429.91</v>
      </c>
      <c r="T18" s="3">
        <v>-0.08</v>
      </c>
      <c r="U18" s="29">
        <v>0</v>
      </c>
      <c r="V18" s="29"/>
      <c r="W18" s="29">
        <f t="shared" si="3"/>
        <v>429.83000000000004</v>
      </c>
      <c r="X18" s="33">
        <f t="shared" si="4"/>
        <v>4950.2</v>
      </c>
      <c r="Y18" s="49">
        <v>405.09</v>
      </c>
      <c r="Z18" s="3">
        <v>0</v>
      </c>
      <c r="AA18" s="47">
        <v>0</v>
      </c>
      <c r="AB18" s="36">
        <f t="shared" si="1"/>
        <v>405.09</v>
      </c>
    </row>
    <row r="19" spans="1:28" ht="21">
      <c r="A19" s="1"/>
      <c r="B19" t="s">
        <v>60</v>
      </c>
      <c r="C19" s="2" t="s">
        <v>61</v>
      </c>
      <c r="D19" t="s">
        <v>56</v>
      </c>
      <c r="E19" s="29">
        <v>5221.3500000000004</v>
      </c>
      <c r="F19" s="77">
        <v>15</v>
      </c>
      <c r="G19" s="31">
        <v>2611</v>
      </c>
      <c r="H19" s="3"/>
      <c r="I19" s="3"/>
      <c r="J19" s="3"/>
      <c r="K19" s="3"/>
      <c r="L19" s="3"/>
      <c r="M19" s="3"/>
      <c r="N19" s="50">
        <v>1.66</v>
      </c>
      <c r="O19" s="3"/>
      <c r="P19" s="29">
        <f t="shared" si="2"/>
        <v>5219.6900000000005</v>
      </c>
      <c r="Q19" s="3"/>
      <c r="R19" s="3"/>
      <c r="S19" s="3">
        <v>411.62</v>
      </c>
      <c r="T19" s="3">
        <v>0.01</v>
      </c>
      <c r="U19" s="32">
        <f>ROUND(E19*0.115,2)</f>
        <v>600.46</v>
      </c>
      <c r="V19" s="29"/>
      <c r="W19" s="29">
        <f t="shared" si="3"/>
        <v>3623.09</v>
      </c>
      <c r="X19" s="33">
        <f t="shared" si="4"/>
        <v>1596.6000000000004</v>
      </c>
      <c r="Y19" s="49">
        <v>389.99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1564.8000000000002</v>
      </c>
    </row>
    <row r="20" spans="1:28" ht="21">
      <c r="A20" s="27"/>
      <c r="B20" s="51" t="s">
        <v>62</v>
      </c>
      <c r="C20" s="28" t="s">
        <v>63</v>
      </c>
      <c r="D20" s="51" t="s">
        <v>64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4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46">
        <f t="shared" si="4"/>
        <v>3986.2</v>
      </c>
      <c r="Y20" s="34">
        <v>399.9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1656.3500000000001</v>
      </c>
    </row>
    <row r="21" spans="1:28" ht="21">
      <c r="A21" s="1"/>
      <c r="B21" s="51" t="s">
        <v>65</v>
      </c>
      <c r="C21" s="2" t="s">
        <v>66</v>
      </c>
      <c r="D21" t="s">
        <v>67</v>
      </c>
      <c r="E21" s="3">
        <v>6994.65</v>
      </c>
      <c r="F21" s="77">
        <v>15</v>
      </c>
      <c r="G21" s="29"/>
      <c r="H21" s="3"/>
      <c r="I21" s="3"/>
      <c r="J21" s="3"/>
      <c r="K21" s="3"/>
      <c r="L21" s="3"/>
      <c r="M21" s="3"/>
      <c r="N21" s="50">
        <v>9.99</v>
      </c>
      <c r="O21" s="3"/>
      <c r="P21" s="29">
        <f t="shared" si="2"/>
        <v>6984.66</v>
      </c>
      <c r="Q21" s="3"/>
      <c r="R21" s="3"/>
      <c r="S21" s="29">
        <v>693.3</v>
      </c>
      <c r="T21" s="3">
        <v>-0.02</v>
      </c>
      <c r="U21" s="32">
        <f>ROUND(E21*0.115,2)</f>
        <v>804.38</v>
      </c>
      <c r="V21" s="29"/>
      <c r="W21" s="29">
        <f t="shared" si="3"/>
        <v>1497.6599999999999</v>
      </c>
      <c r="X21" s="33">
        <f t="shared" si="4"/>
        <v>5487</v>
      </c>
      <c r="Y21" s="34">
        <v>438.41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2012.1999999999998</v>
      </c>
    </row>
    <row r="22" spans="1:28" ht="21">
      <c r="A22" s="1"/>
      <c r="B22" s="43" t="s">
        <v>68</v>
      </c>
      <c r="C22" s="2" t="s">
        <v>69</v>
      </c>
      <c r="D22" s="43" t="s">
        <v>70</v>
      </c>
      <c r="E22" s="3">
        <v>8500.0499999999993</v>
      </c>
      <c r="F22" s="77">
        <v>15</v>
      </c>
      <c r="G22" s="3"/>
      <c r="H22" s="3"/>
      <c r="I22" s="3"/>
      <c r="J22" s="3"/>
      <c r="K22" s="3"/>
      <c r="L22" s="3"/>
      <c r="M22" s="3"/>
      <c r="N22" s="48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49">
        <v>479.52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2392.0299999999997</v>
      </c>
    </row>
    <row r="23" spans="1:28" ht="21">
      <c r="A23" s="1"/>
      <c r="B23" s="43" t="s">
        <v>71</v>
      </c>
      <c r="C23" s="2" t="s">
        <v>72</v>
      </c>
      <c r="D23" s="43" t="s">
        <v>67</v>
      </c>
      <c r="E23" s="3">
        <v>5555.1</v>
      </c>
      <c r="F23" s="77">
        <v>15</v>
      </c>
      <c r="G23" s="3"/>
      <c r="H23" s="3"/>
      <c r="I23" s="3"/>
      <c r="J23" s="3"/>
      <c r="K23" s="3"/>
      <c r="L23" s="3"/>
      <c r="M23" s="3"/>
      <c r="N23" s="48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33">
        <f t="shared" si="4"/>
        <v>4465</v>
      </c>
      <c r="Y23" s="49">
        <v>399.11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1649</v>
      </c>
    </row>
    <row r="24" spans="1:28" s="90" customFormat="1" ht="18.75">
      <c r="A24" s="91"/>
      <c r="B24" s="92" t="s">
        <v>36</v>
      </c>
      <c r="C24" s="93"/>
      <c r="D24" s="94"/>
      <c r="E24" s="79">
        <f>SUM(E12:E23)</f>
        <v>86343.24</v>
      </c>
      <c r="F24" s="79"/>
      <c r="G24" s="79">
        <f>SUM(G12:G23)</f>
        <v>14201.08</v>
      </c>
      <c r="H24" s="79" t="e">
        <f>+#REF!+H17+H15+H12+H13+H14+H18</f>
        <v>#REF!</v>
      </c>
      <c r="I24" s="79"/>
      <c r="J24" s="79"/>
      <c r="K24" s="79"/>
      <c r="L24" s="79"/>
      <c r="M24" s="79"/>
      <c r="N24" s="79">
        <f>SUM(N12:N23)</f>
        <v>147.84</v>
      </c>
      <c r="O24" s="79">
        <f>SUM(O12:O21)</f>
        <v>0</v>
      </c>
      <c r="P24" s="79">
        <f t="shared" ref="P24:AB24" si="5">SUM(P12:P23)</f>
        <v>86195.400000000009</v>
      </c>
      <c r="Q24" s="79">
        <f t="shared" si="5"/>
        <v>0</v>
      </c>
      <c r="R24" s="79">
        <f t="shared" si="5"/>
        <v>0</v>
      </c>
      <c r="S24" s="79">
        <f t="shared" si="5"/>
        <v>9255.01</v>
      </c>
      <c r="T24" s="79">
        <f t="shared" si="5"/>
        <v>-0.53</v>
      </c>
      <c r="U24" s="79">
        <f t="shared" si="5"/>
        <v>8410.84</v>
      </c>
      <c r="V24" s="79">
        <f t="shared" si="5"/>
        <v>0</v>
      </c>
      <c r="W24" s="79">
        <f t="shared" si="5"/>
        <v>31866.399999999998</v>
      </c>
      <c r="X24" s="79">
        <f t="shared" si="5"/>
        <v>54329</v>
      </c>
      <c r="Y24" s="79">
        <f t="shared" si="5"/>
        <v>5337.1799999999994</v>
      </c>
      <c r="Z24" s="79">
        <f t="shared" si="5"/>
        <v>14993.210000000003</v>
      </c>
      <c r="AA24" s="79">
        <f t="shared" si="5"/>
        <v>1462.7600000000002</v>
      </c>
      <c r="AB24" s="79">
        <f t="shared" si="5"/>
        <v>21793.149999999998</v>
      </c>
    </row>
    <row r="25" spans="1:28" ht="18.75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2"/>
      <c r="Y25" s="1"/>
      <c r="Z25" s="1"/>
      <c r="AA25" s="1"/>
      <c r="AB25" s="1"/>
    </row>
    <row r="26" spans="1:28" ht="18.75">
      <c r="A26" s="1"/>
      <c r="B26" s="23" t="s">
        <v>73</v>
      </c>
      <c r="C26" s="39" t="s">
        <v>74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2"/>
      <c r="Y26" s="1"/>
      <c r="Z26" s="1"/>
      <c r="AA26" s="1"/>
      <c r="AB26" s="1"/>
    </row>
    <row r="27" spans="1:28" ht="21">
      <c r="A27" s="1"/>
      <c r="B27" s="1" t="s">
        <v>75</v>
      </c>
      <c r="C27" s="2" t="s">
        <v>76</v>
      </c>
      <c r="D27" t="s">
        <v>77</v>
      </c>
      <c r="E27" s="3">
        <v>8087.1</v>
      </c>
      <c r="F27" s="77">
        <v>15</v>
      </c>
      <c r="G27" s="3"/>
      <c r="H27" s="3"/>
      <c r="I27" s="3"/>
      <c r="J27" s="3"/>
      <c r="K27" s="3"/>
      <c r="L27" s="3"/>
      <c r="M27" s="3"/>
      <c r="N27" s="50"/>
      <c r="O27" s="3"/>
      <c r="P27" s="3">
        <f>E27+-N27</f>
        <v>8087.1</v>
      </c>
      <c r="Q27" s="3">
        <v>0</v>
      </c>
      <c r="R27" s="3"/>
      <c r="S27" s="3">
        <v>904.38</v>
      </c>
      <c r="T27" s="3">
        <v>-0.1</v>
      </c>
      <c r="U27" s="32">
        <f>ROUND(E27*0.115,2)</f>
        <v>930.02</v>
      </c>
      <c r="V27" s="29"/>
      <c r="W27" s="3">
        <f>SUM(S27:U27)+G27</f>
        <v>1834.3</v>
      </c>
      <c r="X27" s="33">
        <f>P27-W27</f>
        <v>6252.8</v>
      </c>
      <c r="Y27" s="52">
        <v>468.24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2287.83</v>
      </c>
    </row>
    <row r="28" spans="1:28" ht="21">
      <c r="A28" s="1"/>
      <c r="B28" s="1" t="s">
        <v>78</v>
      </c>
      <c r="C28" s="2" t="s">
        <v>79</v>
      </c>
      <c r="D28" t="s">
        <v>80</v>
      </c>
      <c r="E28" s="3">
        <v>8087.1</v>
      </c>
      <c r="F28" s="77">
        <v>15</v>
      </c>
      <c r="G28" s="3"/>
      <c r="H28" s="3"/>
      <c r="I28" s="3"/>
      <c r="J28" s="3"/>
      <c r="K28" s="3"/>
      <c r="L28" s="3"/>
      <c r="M28" s="3"/>
      <c r="N28" s="48">
        <v>12.84</v>
      </c>
      <c r="O28" s="3"/>
      <c r="P28" s="3">
        <f>E28+-N28</f>
        <v>8074.26</v>
      </c>
      <c r="Q28" s="3">
        <v>0</v>
      </c>
      <c r="R28" s="3"/>
      <c r="S28" s="3">
        <v>904.38</v>
      </c>
      <c r="T28" s="3">
        <v>0.06</v>
      </c>
      <c r="U28" s="32">
        <f>ROUND(E28*0.115,2)</f>
        <v>930.02</v>
      </c>
      <c r="V28" s="29"/>
      <c r="W28" s="3">
        <f>SUM(S28:U28)+G28</f>
        <v>1834.46</v>
      </c>
      <c r="X28" s="33">
        <f>P28-W28</f>
        <v>6239.8</v>
      </c>
      <c r="Y28" s="52">
        <v>468.24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2287.83</v>
      </c>
    </row>
    <row r="29" spans="1:28" ht="21">
      <c r="A29" s="1"/>
      <c r="B29" s="1" t="s">
        <v>81</v>
      </c>
      <c r="C29" s="2" t="s">
        <v>82</v>
      </c>
      <c r="D29" s="43" t="s">
        <v>83</v>
      </c>
      <c r="E29" s="3">
        <v>8087.1</v>
      </c>
      <c r="F29" s="77">
        <v>15</v>
      </c>
      <c r="G29" s="31">
        <v>3945.72</v>
      </c>
      <c r="H29" s="3"/>
      <c r="I29" s="3"/>
      <c r="J29" s="3"/>
      <c r="K29" s="3"/>
      <c r="L29" s="3"/>
      <c r="M29" s="3"/>
      <c r="N29" s="50"/>
      <c r="O29" s="3"/>
      <c r="P29" s="3">
        <f>E29+-N29</f>
        <v>8087.1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33">
        <f>P29-W29</f>
        <v>2307</v>
      </c>
      <c r="Y29" s="52">
        <v>468.24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2287.83</v>
      </c>
    </row>
    <row r="30" spans="1:28" ht="21">
      <c r="A30" s="1"/>
      <c r="B30" s="43" t="s">
        <v>84</v>
      </c>
      <c r="C30" s="2" t="s">
        <v>85</v>
      </c>
      <c r="D30" t="s">
        <v>80</v>
      </c>
      <c r="E30" s="3">
        <v>8087.1</v>
      </c>
      <c r="F30" s="77">
        <v>15</v>
      </c>
      <c r="G30" s="29"/>
      <c r="H30" s="50"/>
      <c r="I30" s="50"/>
      <c r="J30" s="50"/>
      <c r="K30" s="50"/>
      <c r="L30" s="50"/>
      <c r="M30" s="50"/>
      <c r="N30" s="50"/>
      <c r="O30" s="3"/>
      <c r="P30" s="3">
        <f>E30+-N30</f>
        <v>8087.1</v>
      </c>
      <c r="Q30" s="3"/>
      <c r="R30" s="3"/>
      <c r="S30" s="3">
        <v>904.38</v>
      </c>
      <c r="T30" s="3">
        <v>-0.1</v>
      </c>
      <c r="U30" s="32">
        <f>ROUND(E30*0.115,2)</f>
        <v>930.02</v>
      </c>
      <c r="V30" s="29"/>
      <c r="W30" s="3">
        <f>SUM(S30:U30)+G30</f>
        <v>1834.3</v>
      </c>
      <c r="X30" s="33">
        <f>P30-W30</f>
        <v>6252.8</v>
      </c>
      <c r="Y30" s="52">
        <v>468.24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2287.83</v>
      </c>
    </row>
    <row r="31" spans="1:28" s="90" customFormat="1" ht="18.75">
      <c r="A31" s="91"/>
      <c r="B31" s="92" t="s">
        <v>36</v>
      </c>
      <c r="C31" s="93"/>
      <c r="D31" s="94"/>
      <c r="E31" s="79">
        <f>SUM(E27:E30)</f>
        <v>32348.400000000001</v>
      </c>
      <c r="F31" s="79"/>
      <c r="G31" s="79">
        <f>+G30+G29+G27+G28</f>
        <v>3945.72</v>
      </c>
      <c r="H31" s="79"/>
      <c r="I31" s="79"/>
      <c r="J31" s="79"/>
      <c r="K31" s="79"/>
      <c r="L31" s="79"/>
      <c r="M31" s="79"/>
      <c r="N31" s="79">
        <f>SUM(N27:N30)</f>
        <v>12.84</v>
      </c>
      <c r="O31" s="79">
        <f>SUM(O27:O30)</f>
        <v>0</v>
      </c>
      <c r="P31" s="79">
        <f>SUM(P27:P30)</f>
        <v>32335.559999999998</v>
      </c>
      <c r="Q31" s="79">
        <f>SUM(Q27:Q29)</f>
        <v>0</v>
      </c>
      <c r="R31" s="79">
        <f>SUM(R27:R29)</f>
        <v>0</v>
      </c>
      <c r="S31" s="79">
        <f>SUM(S27:S30)</f>
        <v>3617.52</v>
      </c>
      <c r="T31" s="79">
        <f>SUM(T27:T30)</f>
        <v>-0.16000000000000003</v>
      </c>
      <c r="U31" s="79">
        <f>SUM(U27:U30)</f>
        <v>3720.08</v>
      </c>
      <c r="V31" s="79"/>
      <c r="W31" s="79">
        <f t="shared" ref="W31:AB31" si="6">SUM(W27:W30)</f>
        <v>11283.16</v>
      </c>
      <c r="X31" s="79">
        <f t="shared" si="6"/>
        <v>21052.400000000001</v>
      </c>
      <c r="Y31" s="79">
        <f t="shared" si="6"/>
        <v>1872.96</v>
      </c>
      <c r="Z31" s="79">
        <f t="shared" si="6"/>
        <v>6631.4</v>
      </c>
      <c r="AA31" s="79">
        <f t="shared" si="6"/>
        <v>646.96</v>
      </c>
      <c r="AB31" s="79">
        <f t="shared" si="6"/>
        <v>9151.32</v>
      </c>
    </row>
    <row r="32" spans="1:28" ht="18.75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2"/>
      <c r="Y32" s="1"/>
      <c r="Z32" s="1"/>
      <c r="AA32" s="1"/>
      <c r="AB32" s="1"/>
    </row>
    <row r="33" spans="1:28" ht="18.75">
      <c r="A33" s="1"/>
      <c r="B33" s="23" t="s">
        <v>86</v>
      </c>
      <c r="C33" s="39" t="s">
        <v>87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2"/>
      <c r="Y33" s="1"/>
      <c r="Z33" s="1"/>
      <c r="AA33" s="1"/>
      <c r="AB33" s="1"/>
    </row>
    <row r="34" spans="1:28" ht="21">
      <c r="A34" s="1"/>
      <c r="B34" s="1" t="s">
        <v>88</v>
      </c>
      <c r="C34" s="2"/>
      <c r="D34" t="s">
        <v>89</v>
      </c>
      <c r="E34" s="3"/>
      <c r="F34" s="77"/>
      <c r="G34" s="3"/>
      <c r="H34" s="3"/>
      <c r="I34" s="3"/>
      <c r="J34" s="3"/>
      <c r="K34" s="3"/>
      <c r="L34" s="3"/>
      <c r="M34" s="3"/>
      <c r="N34" s="50"/>
      <c r="O34" s="3"/>
      <c r="P34" s="3"/>
      <c r="Q34" s="3"/>
      <c r="R34" s="3"/>
      <c r="S34" s="3"/>
      <c r="T34" s="3"/>
      <c r="U34" s="54"/>
      <c r="V34" s="54"/>
      <c r="W34" s="3"/>
      <c r="X34" s="55"/>
      <c r="Y34" s="52"/>
      <c r="Z34" s="52"/>
      <c r="AA34" s="35"/>
      <c r="AB34" s="53"/>
    </row>
    <row r="35" spans="1:28" ht="21">
      <c r="A35" s="1"/>
      <c r="B35" t="s">
        <v>88</v>
      </c>
      <c r="C35" s="2" t="s">
        <v>90</v>
      </c>
      <c r="D35" t="s">
        <v>91</v>
      </c>
      <c r="E35" s="3">
        <v>8087.1</v>
      </c>
      <c r="F35" s="77">
        <v>15</v>
      </c>
      <c r="G35" s="29"/>
      <c r="H35" s="3"/>
      <c r="I35" s="3"/>
      <c r="J35" s="3"/>
      <c r="K35" s="3"/>
      <c r="L35" s="3"/>
      <c r="M35" s="3"/>
      <c r="N35" s="50">
        <v>7.7</v>
      </c>
      <c r="O35" s="3"/>
      <c r="P35" s="3">
        <f>E35+-N35</f>
        <v>8079.4000000000005</v>
      </c>
      <c r="Q35" s="3"/>
      <c r="R35" s="3"/>
      <c r="S35" s="3">
        <v>904.38</v>
      </c>
      <c r="T35" s="3"/>
      <c r="U35" s="54">
        <f t="shared" ref="U35:U50" si="7">ROUND(E35*0.115,2)</f>
        <v>930.02</v>
      </c>
      <c r="V35" s="29"/>
      <c r="W35" s="3">
        <f>SUM(S35:U35)+G35</f>
        <v>1834.4</v>
      </c>
      <c r="X35" s="33">
        <f t="shared" ref="X35:X53" si="8">P35-W35</f>
        <v>6245</v>
      </c>
      <c r="Y35" s="52">
        <v>468.24</v>
      </c>
      <c r="Z35" s="3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2287.83</v>
      </c>
    </row>
    <row r="36" spans="1:28" ht="21">
      <c r="A36" s="1"/>
      <c r="B36" s="43" t="s">
        <v>92</v>
      </c>
      <c r="C36" s="2" t="s">
        <v>93</v>
      </c>
      <c r="D36" t="s">
        <v>91</v>
      </c>
      <c r="E36" s="3">
        <v>8087.1</v>
      </c>
      <c r="F36" s="77">
        <v>15</v>
      </c>
      <c r="G36" s="29"/>
      <c r="H36" s="3"/>
      <c r="I36" s="3"/>
      <c r="J36" s="3"/>
      <c r="K36" s="3"/>
      <c r="L36" s="3"/>
      <c r="M36" s="3"/>
      <c r="N36" s="50">
        <v>1.28</v>
      </c>
      <c r="O36" s="3"/>
      <c r="P36" s="3">
        <f t="shared" ref="P36:P53" si="12">E36+-N36</f>
        <v>8085.8200000000006</v>
      </c>
      <c r="Q36" s="3"/>
      <c r="R36" s="3"/>
      <c r="S36" s="3">
        <v>904.38</v>
      </c>
      <c r="T36" s="3">
        <v>-0.18</v>
      </c>
      <c r="U36" s="54">
        <f t="shared" si="7"/>
        <v>930.02</v>
      </c>
      <c r="V36" s="29"/>
      <c r="W36" s="3">
        <f>SUM(S36:U36)+G36</f>
        <v>1834.22</v>
      </c>
      <c r="X36" s="33">
        <f t="shared" si="8"/>
        <v>6251.6</v>
      </c>
      <c r="Y36" s="52">
        <v>468.24</v>
      </c>
      <c r="Z36" s="3">
        <f t="shared" si="9"/>
        <v>1657.85</v>
      </c>
      <c r="AA36" s="35">
        <f t="shared" si="10"/>
        <v>161.74</v>
      </c>
      <c r="AB36" s="36">
        <f t="shared" si="11"/>
        <v>2287.83</v>
      </c>
    </row>
    <row r="37" spans="1:28" ht="21">
      <c r="A37" s="1"/>
      <c r="B37" s="43" t="s">
        <v>94</v>
      </c>
      <c r="C37" s="2" t="s">
        <v>95</v>
      </c>
      <c r="D37" s="43" t="s">
        <v>96</v>
      </c>
      <c r="E37" s="29">
        <v>12887.4</v>
      </c>
      <c r="F37" s="77">
        <v>15</v>
      </c>
      <c r="G37" s="31">
        <v>401.72</v>
      </c>
      <c r="H37" s="3"/>
      <c r="I37" s="3"/>
      <c r="J37" s="3"/>
      <c r="K37" s="3"/>
      <c r="L37" s="3"/>
      <c r="M37" s="3"/>
      <c r="N37" s="50">
        <v>18.41</v>
      </c>
      <c r="O37" s="3"/>
      <c r="P37" s="3">
        <f t="shared" si="12"/>
        <v>12868.99</v>
      </c>
      <c r="Q37" s="3">
        <v>0</v>
      </c>
      <c r="R37" s="3"/>
      <c r="S37" s="3">
        <v>1929.72</v>
      </c>
      <c r="T37" s="3">
        <v>0.1</v>
      </c>
      <c r="U37" s="54">
        <f t="shared" si="7"/>
        <v>1482.05</v>
      </c>
      <c r="V37" s="29"/>
      <c r="W37" s="3">
        <f>SUM(S37:U37)+G37</f>
        <v>3813.59</v>
      </c>
      <c r="X37" s="33">
        <f t="shared" si="8"/>
        <v>9055.4</v>
      </c>
      <c r="Y37" s="49">
        <v>599.32000000000005</v>
      </c>
      <c r="Z37" s="3">
        <f t="shared" si="9"/>
        <v>2641.92</v>
      </c>
      <c r="AA37" s="35">
        <f t="shared" si="10"/>
        <v>257.75</v>
      </c>
      <c r="AB37" s="36">
        <f t="shared" si="11"/>
        <v>3498.9900000000002</v>
      </c>
    </row>
    <row r="38" spans="1:28" ht="21">
      <c r="A38" s="1"/>
      <c r="B38" s="1" t="s">
        <v>97</v>
      </c>
      <c r="C38" s="2" t="s">
        <v>98</v>
      </c>
      <c r="D38" s="1" t="s">
        <v>99</v>
      </c>
      <c r="E38" s="3">
        <v>8087.1</v>
      </c>
      <c r="F38" s="77">
        <v>15</v>
      </c>
      <c r="G38" s="68">
        <v>1050</v>
      </c>
      <c r="H38" s="3"/>
      <c r="I38" s="31">
        <v>2994.04</v>
      </c>
      <c r="J38" s="3"/>
      <c r="K38" s="3"/>
      <c r="L38" s="3"/>
      <c r="M38" s="3"/>
      <c r="N38" s="50"/>
      <c r="O38" s="3"/>
      <c r="P38" s="3">
        <f t="shared" si="12"/>
        <v>8087.1</v>
      </c>
      <c r="Q38" s="3">
        <v>0</v>
      </c>
      <c r="R38" s="3"/>
      <c r="S38" s="3">
        <v>904.38</v>
      </c>
      <c r="T38" s="3">
        <v>0.06</v>
      </c>
      <c r="U38" s="54">
        <f t="shared" si="7"/>
        <v>930.02</v>
      </c>
      <c r="V38" s="29"/>
      <c r="W38" s="3">
        <f>SUM(S38:U38)+G38+I38</f>
        <v>5878.5</v>
      </c>
      <c r="X38" s="33">
        <f t="shared" si="8"/>
        <v>2208.6000000000004</v>
      </c>
      <c r="Y38" s="52">
        <v>468.24</v>
      </c>
      <c r="Z38" s="3">
        <f t="shared" si="9"/>
        <v>1657.85</v>
      </c>
      <c r="AA38" s="35">
        <f t="shared" si="10"/>
        <v>161.74</v>
      </c>
      <c r="AB38" s="36">
        <f t="shared" si="11"/>
        <v>2287.83</v>
      </c>
    </row>
    <row r="39" spans="1:28" ht="21">
      <c r="A39" s="1"/>
      <c r="B39" s="1" t="s">
        <v>100</v>
      </c>
      <c r="C39" s="2" t="s">
        <v>101</v>
      </c>
      <c r="D39" s="1" t="s">
        <v>102</v>
      </c>
      <c r="E39" s="3">
        <v>8087.1</v>
      </c>
      <c r="F39" s="77">
        <v>15</v>
      </c>
      <c r="G39" s="31">
        <v>1286.19</v>
      </c>
      <c r="H39" s="3"/>
      <c r="I39" s="3"/>
      <c r="J39" s="3"/>
      <c r="K39" s="3"/>
      <c r="L39" s="3"/>
      <c r="M39" s="3"/>
      <c r="N39" s="48">
        <v>14.12</v>
      </c>
      <c r="O39" s="3"/>
      <c r="P39" s="3">
        <f t="shared" si="12"/>
        <v>8072.9800000000005</v>
      </c>
      <c r="Q39" s="3">
        <v>0</v>
      </c>
      <c r="R39" s="3"/>
      <c r="S39" s="3">
        <v>904.38</v>
      </c>
      <c r="T39" s="3">
        <v>-0.01</v>
      </c>
      <c r="U39" s="54">
        <f t="shared" si="7"/>
        <v>930.02</v>
      </c>
      <c r="V39" s="29"/>
      <c r="W39" s="3">
        <f>SUM(S39:U39)+G39</f>
        <v>3120.58</v>
      </c>
      <c r="X39" s="33">
        <f t="shared" si="8"/>
        <v>4952.4000000000005</v>
      </c>
      <c r="Y39" s="52">
        <v>468.24</v>
      </c>
      <c r="Z39" s="3">
        <f t="shared" si="9"/>
        <v>1657.85</v>
      </c>
      <c r="AA39" s="35">
        <f t="shared" si="10"/>
        <v>161.74</v>
      </c>
      <c r="AB39" s="36">
        <f t="shared" si="11"/>
        <v>2287.83</v>
      </c>
    </row>
    <row r="40" spans="1:28" ht="21">
      <c r="A40" s="1"/>
      <c r="B40" s="43" t="s">
        <v>103</v>
      </c>
      <c r="C40" s="2" t="s">
        <v>104</v>
      </c>
      <c r="D40" s="1" t="s">
        <v>102</v>
      </c>
      <c r="E40" s="3">
        <v>7816.2</v>
      </c>
      <c r="F40" s="77">
        <v>15</v>
      </c>
      <c r="G40" s="56"/>
      <c r="H40" s="3"/>
      <c r="I40" s="3"/>
      <c r="J40" s="3"/>
      <c r="K40" s="3"/>
      <c r="L40" s="3"/>
      <c r="M40" s="3"/>
      <c r="N40" s="50"/>
      <c r="O40" s="3"/>
      <c r="P40" s="3">
        <f t="shared" si="12"/>
        <v>7816.2</v>
      </c>
      <c r="Q40" s="3">
        <v>0</v>
      </c>
      <c r="R40" s="3"/>
      <c r="S40" s="3">
        <v>846.52</v>
      </c>
      <c r="T40" s="3">
        <v>0.02</v>
      </c>
      <c r="U40" s="54">
        <f t="shared" si="7"/>
        <v>898.86</v>
      </c>
      <c r="V40" s="29"/>
      <c r="W40" s="3">
        <f>SUM(S40:U40)+G40</f>
        <v>1745.4</v>
      </c>
      <c r="X40" s="33">
        <f t="shared" si="8"/>
        <v>6070.7999999999993</v>
      </c>
      <c r="Y40" s="52">
        <v>460.84</v>
      </c>
      <c r="Z40" s="3">
        <f t="shared" si="9"/>
        <v>1602.33</v>
      </c>
      <c r="AA40" s="35">
        <f t="shared" si="10"/>
        <v>156.32</v>
      </c>
      <c r="AB40" s="36">
        <f t="shared" si="11"/>
        <v>2219.4900000000002</v>
      </c>
    </row>
    <row r="41" spans="1:28" ht="21">
      <c r="A41" s="1"/>
      <c r="B41" s="43" t="s">
        <v>105</v>
      </c>
      <c r="C41" s="2" t="s">
        <v>106</v>
      </c>
      <c r="D41" s="1" t="s">
        <v>102</v>
      </c>
      <c r="E41" s="3"/>
      <c r="F41" s="77"/>
      <c r="G41" s="3"/>
      <c r="H41" s="3"/>
      <c r="I41" s="3"/>
      <c r="J41" s="3"/>
      <c r="K41" s="3"/>
      <c r="L41" s="3"/>
      <c r="M41" s="3"/>
      <c r="N41" s="48"/>
      <c r="O41" s="3"/>
      <c r="P41" s="3">
        <f t="shared" si="12"/>
        <v>0</v>
      </c>
      <c r="Q41" s="3">
        <v>0</v>
      </c>
      <c r="R41" s="3"/>
      <c r="S41" s="3"/>
      <c r="T41" s="3"/>
      <c r="U41" s="54">
        <v>0</v>
      </c>
      <c r="V41" s="29"/>
      <c r="W41" s="3">
        <f>SUM(S41:U41)+G41</f>
        <v>0</v>
      </c>
      <c r="X41" s="33">
        <f t="shared" si="8"/>
        <v>0</v>
      </c>
      <c r="Y41" s="52">
        <v>0</v>
      </c>
      <c r="Z41" s="3">
        <v>0</v>
      </c>
      <c r="AA41" s="35">
        <v>0</v>
      </c>
      <c r="AB41" s="36">
        <f t="shared" si="11"/>
        <v>0</v>
      </c>
    </row>
    <row r="42" spans="1:28" ht="21">
      <c r="A42" s="1"/>
      <c r="B42" t="s">
        <v>107</v>
      </c>
      <c r="C42" s="2" t="s">
        <v>108</v>
      </c>
      <c r="D42" t="s">
        <v>109</v>
      </c>
      <c r="E42" s="3">
        <v>8087.1</v>
      </c>
      <c r="F42" s="77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8"/>
      <c r="O42" s="3"/>
      <c r="P42" s="3">
        <f t="shared" si="12"/>
        <v>8087.1</v>
      </c>
      <c r="Q42" s="3">
        <v>0</v>
      </c>
      <c r="R42" s="3"/>
      <c r="S42" s="3">
        <v>904.38</v>
      </c>
      <c r="T42" s="3">
        <v>0.01</v>
      </c>
      <c r="U42" s="54">
        <f t="shared" si="7"/>
        <v>930.02</v>
      </c>
      <c r="V42" s="29"/>
      <c r="W42" s="3">
        <f>SUM(S42:U42)+G42+J42+K42+L42+M42</f>
        <v>5590.9000000000005</v>
      </c>
      <c r="X42" s="33">
        <f t="shared" si="8"/>
        <v>2496.1999999999998</v>
      </c>
      <c r="Y42" s="52">
        <v>468.24</v>
      </c>
      <c r="Z42" s="3">
        <f t="shared" si="9"/>
        <v>1657.85</v>
      </c>
      <c r="AA42" s="35">
        <f t="shared" si="10"/>
        <v>161.74</v>
      </c>
      <c r="AB42" s="36">
        <f t="shared" si="11"/>
        <v>2287.83</v>
      </c>
    </row>
    <row r="43" spans="1:28" ht="21">
      <c r="A43" s="1"/>
      <c r="B43" s="1" t="s">
        <v>110</v>
      </c>
      <c r="C43" s="2" t="s">
        <v>111</v>
      </c>
      <c r="D43" s="1" t="s">
        <v>109</v>
      </c>
      <c r="E43" s="3">
        <v>8087.1</v>
      </c>
      <c r="F43" s="77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8"/>
      <c r="O43" s="3"/>
      <c r="P43" s="3">
        <f t="shared" si="12"/>
        <v>8087.1</v>
      </c>
      <c r="Q43" s="3">
        <v>0</v>
      </c>
      <c r="R43" s="3"/>
      <c r="S43" s="3">
        <v>904.38</v>
      </c>
      <c r="T43" s="3">
        <v>0.08</v>
      </c>
      <c r="U43" s="54">
        <f t="shared" si="7"/>
        <v>930.02</v>
      </c>
      <c r="V43" s="29"/>
      <c r="W43" s="3">
        <f>SUM(S43:U43)+G43+J43+K43</f>
        <v>4483.0999999999995</v>
      </c>
      <c r="X43" s="33">
        <f t="shared" si="8"/>
        <v>3604.0000000000009</v>
      </c>
      <c r="Y43" s="52">
        <v>468.24</v>
      </c>
      <c r="Z43" s="3">
        <f t="shared" si="9"/>
        <v>1657.85</v>
      </c>
      <c r="AA43" s="35">
        <f t="shared" si="10"/>
        <v>161.74</v>
      </c>
      <c r="AB43" s="36">
        <f t="shared" si="11"/>
        <v>2287.83</v>
      </c>
    </row>
    <row r="44" spans="1:28" ht="21">
      <c r="A44" s="1"/>
      <c r="B44" s="43" t="s">
        <v>112</v>
      </c>
      <c r="C44" s="2" t="s">
        <v>113</v>
      </c>
      <c r="D44" s="1" t="s">
        <v>114</v>
      </c>
      <c r="E44" s="3">
        <v>7816.2</v>
      </c>
      <c r="F44" s="77">
        <v>15</v>
      </c>
      <c r="G44" s="31">
        <v>2534.9</v>
      </c>
      <c r="H44" s="3"/>
      <c r="I44" s="3"/>
      <c r="J44" s="3"/>
      <c r="K44" s="3"/>
      <c r="L44" s="3"/>
      <c r="M44" s="3"/>
      <c r="N44" s="50"/>
      <c r="O44" s="3"/>
      <c r="P44" s="3">
        <f t="shared" si="12"/>
        <v>7816.2</v>
      </c>
      <c r="Q44" s="3">
        <v>0</v>
      </c>
      <c r="R44" s="3"/>
      <c r="S44" s="3">
        <v>846.52</v>
      </c>
      <c r="T44" s="3">
        <v>0.12</v>
      </c>
      <c r="U44" s="54">
        <f t="shared" si="7"/>
        <v>898.86</v>
      </c>
      <c r="V44" s="29"/>
      <c r="W44" s="3">
        <f>SUM(S44:U44)+G44</f>
        <v>4280.3999999999996</v>
      </c>
      <c r="X44" s="33">
        <f t="shared" si="8"/>
        <v>3535.8</v>
      </c>
      <c r="Y44" s="52">
        <v>460.84</v>
      </c>
      <c r="Z44" s="3">
        <f t="shared" si="9"/>
        <v>1602.33</v>
      </c>
      <c r="AA44" s="35">
        <f t="shared" si="10"/>
        <v>156.32</v>
      </c>
      <c r="AB44" s="36">
        <f t="shared" si="11"/>
        <v>2219.4900000000002</v>
      </c>
    </row>
    <row r="45" spans="1:28" ht="21">
      <c r="A45" s="1"/>
      <c r="B45" s="1" t="s">
        <v>115</v>
      </c>
      <c r="C45" s="2" t="s">
        <v>116</v>
      </c>
      <c r="D45" s="1" t="s">
        <v>114</v>
      </c>
      <c r="E45" s="3">
        <v>8087.1</v>
      </c>
      <c r="F45" s="77">
        <v>15</v>
      </c>
      <c r="G45" s="31">
        <v>1856</v>
      </c>
      <c r="H45" s="3"/>
      <c r="I45" s="3"/>
      <c r="J45" s="3"/>
      <c r="K45" s="3"/>
      <c r="L45" s="3"/>
      <c r="M45" s="3"/>
      <c r="N45" s="50">
        <v>14.12</v>
      </c>
      <c r="O45" s="3"/>
      <c r="P45" s="3">
        <f t="shared" si="12"/>
        <v>8072.9800000000005</v>
      </c>
      <c r="Q45" s="3">
        <v>0</v>
      </c>
      <c r="R45" s="3"/>
      <c r="S45" s="3">
        <v>904.38</v>
      </c>
      <c r="T45" s="3">
        <v>-0.02</v>
      </c>
      <c r="U45" s="54">
        <f t="shared" si="7"/>
        <v>930.02</v>
      </c>
      <c r="V45" s="29"/>
      <c r="W45" s="3">
        <f>SUM(S45:U45)+G45</f>
        <v>3690.38</v>
      </c>
      <c r="X45" s="33">
        <f t="shared" si="8"/>
        <v>4382.6000000000004</v>
      </c>
      <c r="Y45" s="52">
        <v>468.24</v>
      </c>
      <c r="Z45" s="3">
        <f t="shared" si="9"/>
        <v>1657.85</v>
      </c>
      <c r="AA45" s="35">
        <f t="shared" si="10"/>
        <v>161.74</v>
      </c>
      <c r="AB45" s="36">
        <f t="shared" si="11"/>
        <v>2287.83</v>
      </c>
    </row>
    <row r="46" spans="1:28" ht="21">
      <c r="A46" s="1"/>
      <c r="B46" t="s">
        <v>117</v>
      </c>
      <c r="C46" s="2" t="s">
        <v>118</v>
      </c>
      <c r="D46" t="s">
        <v>119</v>
      </c>
      <c r="E46" s="3">
        <v>0</v>
      </c>
      <c r="F46" s="77">
        <v>15</v>
      </c>
      <c r="G46" s="29"/>
      <c r="H46" s="3"/>
      <c r="I46" s="3"/>
      <c r="J46" s="3"/>
      <c r="K46" s="3"/>
      <c r="L46" s="3"/>
      <c r="M46" s="3"/>
      <c r="N46" s="50"/>
      <c r="O46" s="3"/>
      <c r="P46" s="3">
        <f t="shared" si="12"/>
        <v>0</v>
      </c>
      <c r="Q46" s="3">
        <v>0</v>
      </c>
      <c r="R46" s="3"/>
      <c r="S46" s="3">
        <v>0</v>
      </c>
      <c r="T46" s="3">
        <v>0</v>
      </c>
      <c r="U46" s="54">
        <f t="shared" si="7"/>
        <v>0</v>
      </c>
      <c r="V46" s="29"/>
      <c r="W46" s="3">
        <f>SUM(S46:U46)+G46</f>
        <v>0</v>
      </c>
      <c r="X46" s="33">
        <f t="shared" si="8"/>
        <v>0</v>
      </c>
      <c r="Y46" s="52">
        <v>468.24</v>
      </c>
      <c r="Z46" s="3">
        <f t="shared" si="9"/>
        <v>0</v>
      </c>
      <c r="AA46" s="35">
        <f t="shared" si="10"/>
        <v>0</v>
      </c>
      <c r="AB46" s="36">
        <f t="shared" si="11"/>
        <v>468.24</v>
      </c>
    </row>
    <row r="47" spans="1:28" ht="21">
      <c r="A47" s="1"/>
      <c r="B47" t="s">
        <v>120</v>
      </c>
      <c r="C47" s="2" t="s">
        <v>121</v>
      </c>
      <c r="D47" t="s">
        <v>119</v>
      </c>
      <c r="E47" s="3">
        <v>8087.1</v>
      </c>
      <c r="F47" s="77">
        <v>15</v>
      </c>
      <c r="G47" s="29"/>
      <c r="H47" s="3"/>
      <c r="I47" s="31">
        <v>3996.62</v>
      </c>
      <c r="J47" s="3"/>
      <c r="K47" s="3"/>
      <c r="L47" s="3"/>
      <c r="M47" s="3"/>
      <c r="N47" s="50"/>
      <c r="O47" s="3"/>
      <c r="P47" s="3">
        <f t="shared" si="12"/>
        <v>8087.1</v>
      </c>
      <c r="Q47" s="3">
        <v>0</v>
      </c>
      <c r="R47" s="3"/>
      <c r="S47" s="3">
        <v>904.38</v>
      </c>
      <c r="T47" s="3">
        <v>0.08</v>
      </c>
      <c r="U47" s="54">
        <f t="shared" si="7"/>
        <v>930.02</v>
      </c>
      <c r="V47" s="29"/>
      <c r="W47" s="3">
        <f>SUM(S47:U47)+G47+I47</f>
        <v>5831.1</v>
      </c>
      <c r="X47" s="33">
        <f t="shared" si="8"/>
        <v>2256</v>
      </c>
      <c r="Y47" s="52">
        <v>468.24</v>
      </c>
      <c r="Z47" s="3">
        <f t="shared" si="9"/>
        <v>1657.85</v>
      </c>
      <c r="AA47" s="35">
        <f t="shared" si="10"/>
        <v>161.74</v>
      </c>
      <c r="AB47" s="36">
        <f t="shared" si="11"/>
        <v>2287.83</v>
      </c>
    </row>
    <row r="48" spans="1:28" ht="21">
      <c r="A48" s="1"/>
      <c r="B48" t="s">
        <v>122</v>
      </c>
      <c r="C48" s="2" t="s">
        <v>123</v>
      </c>
      <c r="D48" t="s">
        <v>119</v>
      </c>
      <c r="E48" s="3">
        <v>8087.1</v>
      </c>
      <c r="F48" s="77">
        <v>15</v>
      </c>
      <c r="G48" s="31">
        <v>3409</v>
      </c>
      <c r="H48" s="3"/>
      <c r="I48" s="3"/>
      <c r="J48" s="3"/>
      <c r="K48" s="3"/>
      <c r="L48" s="3"/>
      <c r="M48" s="3"/>
      <c r="N48" s="50"/>
      <c r="O48" s="3"/>
      <c r="P48" s="3">
        <f t="shared" si="12"/>
        <v>8087.1</v>
      </c>
      <c r="Q48" s="3">
        <v>0</v>
      </c>
      <c r="R48" s="3"/>
      <c r="S48" s="3">
        <v>904.38</v>
      </c>
      <c r="T48" s="3">
        <v>-0.1</v>
      </c>
      <c r="U48" s="54">
        <f t="shared" si="7"/>
        <v>930.02</v>
      </c>
      <c r="V48" s="29"/>
      <c r="W48" s="3">
        <f>SUM(S48:U48)+G48</f>
        <v>5243.3</v>
      </c>
      <c r="X48" s="33">
        <f t="shared" si="8"/>
        <v>2843.8</v>
      </c>
      <c r="Y48" s="52">
        <v>468.24</v>
      </c>
      <c r="Z48" s="3">
        <f t="shared" si="9"/>
        <v>1657.85</v>
      </c>
      <c r="AA48" s="35">
        <f t="shared" si="10"/>
        <v>161.74</v>
      </c>
      <c r="AB48" s="36">
        <f t="shared" si="11"/>
        <v>2287.83</v>
      </c>
    </row>
    <row r="49" spans="1:28" ht="21">
      <c r="A49" s="1"/>
      <c r="B49" t="s">
        <v>124</v>
      </c>
      <c r="C49" s="2" t="s">
        <v>125</v>
      </c>
      <c r="D49" t="s">
        <v>119</v>
      </c>
      <c r="E49" s="3">
        <v>8087.1</v>
      </c>
      <c r="F49" s="77">
        <v>15</v>
      </c>
      <c r="G49" s="31">
        <v>1443</v>
      </c>
      <c r="H49" s="3"/>
      <c r="I49" s="31">
        <v>2600.7800000000002</v>
      </c>
      <c r="J49" s="3"/>
      <c r="K49" s="3"/>
      <c r="L49" s="3"/>
      <c r="M49" s="3"/>
      <c r="N49" s="50">
        <v>11.55</v>
      </c>
      <c r="O49" s="3"/>
      <c r="P49" s="3">
        <f t="shared" si="12"/>
        <v>8075.55</v>
      </c>
      <c r="Q49" s="3">
        <v>0</v>
      </c>
      <c r="R49" s="3"/>
      <c r="S49" s="3">
        <v>904.38</v>
      </c>
      <c r="T49" s="3">
        <v>-0.03</v>
      </c>
      <c r="U49" s="54">
        <f t="shared" si="7"/>
        <v>930.02</v>
      </c>
      <c r="V49" s="29"/>
      <c r="W49" s="3">
        <f>SUM(S49:U49)+G49+I49</f>
        <v>5878.15</v>
      </c>
      <c r="X49" s="57">
        <f t="shared" si="8"/>
        <v>2197.4000000000005</v>
      </c>
      <c r="Y49" s="52">
        <v>468.24</v>
      </c>
      <c r="Z49" s="3">
        <f t="shared" si="9"/>
        <v>1657.85</v>
      </c>
      <c r="AA49" s="35">
        <f t="shared" si="10"/>
        <v>161.74</v>
      </c>
      <c r="AB49" s="36">
        <f t="shared" si="11"/>
        <v>2287.83</v>
      </c>
    </row>
    <row r="50" spans="1:28" ht="21">
      <c r="A50" s="1"/>
      <c r="B50" t="s">
        <v>126</v>
      </c>
      <c r="C50" s="2" t="s">
        <v>127</v>
      </c>
      <c r="D50" t="s">
        <v>128</v>
      </c>
      <c r="E50" s="3">
        <v>5221.3500000000004</v>
      </c>
      <c r="F50" s="77">
        <v>15</v>
      </c>
      <c r="G50" s="3"/>
      <c r="H50" s="3"/>
      <c r="I50" s="3"/>
      <c r="J50" s="3"/>
      <c r="K50" s="3"/>
      <c r="L50" s="3"/>
      <c r="M50" s="3"/>
      <c r="N50" s="50">
        <v>7.46</v>
      </c>
      <c r="O50" s="3"/>
      <c r="P50" s="3">
        <f t="shared" si="12"/>
        <v>5213.8900000000003</v>
      </c>
      <c r="Q50" s="3"/>
      <c r="R50" s="3"/>
      <c r="S50" s="3">
        <v>411.62</v>
      </c>
      <c r="T50" s="3">
        <v>0.01</v>
      </c>
      <c r="U50" s="54">
        <f t="shared" si="7"/>
        <v>600.46</v>
      </c>
      <c r="V50" s="29"/>
      <c r="W50" s="3">
        <f>SUM(S50:U50)+G50</f>
        <v>1012.09</v>
      </c>
      <c r="X50" s="33">
        <f t="shared" si="8"/>
        <v>4201.8</v>
      </c>
      <c r="Y50" s="49">
        <v>389.99</v>
      </c>
      <c r="Z50" s="3">
        <f t="shared" si="9"/>
        <v>1070.3800000000001</v>
      </c>
      <c r="AA50" s="35">
        <f t="shared" si="10"/>
        <v>104.43</v>
      </c>
      <c r="AB50" s="36">
        <f t="shared" si="11"/>
        <v>1564.8000000000002</v>
      </c>
    </row>
    <row r="51" spans="1:28" ht="21">
      <c r="A51" s="1"/>
      <c r="B51" s="43" t="s">
        <v>129</v>
      </c>
      <c r="C51" s="2" t="s">
        <v>130</v>
      </c>
      <c r="D51" s="1" t="s">
        <v>131</v>
      </c>
      <c r="E51" s="29">
        <v>8500.0499999999993</v>
      </c>
      <c r="F51" s="77">
        <v>15</v>
      </c>
      <c r="G51" s="29"/>
      <c r="H51" s="3"/>
      <c r="I51" s="3"/>
      <c r="J51" s="3"/>
      <c r="K51" s="3"/>
      <c r="L51" s="3"/>
      <c r="M51" s="3"/>
      <c r="N51" s="50">
        <v>39.130000000000003</v>
      </c>
      <c r="O51" s="3"/>
      <c r="P51" s="3">
        <f t="shared" si="12"/>
        <v>8460.92</v>
      </c>
      <c r="Q51" s="3">
        <v>0</v>
      </c>
      <c r="R51" s="3"/>
      <c r="S51" s="3">
        <v>992.59</v>
      </c>
      <c r="T51" s="3">
        <v>-7.0000000000000007E-2</v>
      </c>
      <c r="U51" s="54">
        <v>0</v>
      </c>
      <c r="V51" s="29"/>
      <c r="W51" s="3">
        <f>SUM(S51:U51)+G51</f>
        <v>992.52</v>
      </c>
      <c r="X51" s="33">
        <f t="shared" si="8"/>
        <v>7468.4</v>
      </c>
      <c r="Y51" s="49">
        <v>479.52</v>
      </c>
      <c r="Z51" s="3">
        <v>0</v>
      </c>
      <c r="AA51" s="35">
        <v>0</v>
      </c>
      <c r="AB51" s="36">
        <f t="shared" si="11"/>
        <v>479.52</v>
      </c>
    </row>
    <row r="52" spans="1:28" ht="21">
      <c r="A52" s="1"/>
      <c r="B52" s="43" t="s">
        <v>132</v>
      </c>
      <c r="C52" s="2" t="s">
        <v>133</v>
      </c>
      <c r="D52" t="s">
        <v>134</v>
      </c>
      <c r="E52" s="3">
        <v>8087.1</v>
      </c>
      <c r="F52" s="77">
        <v>15</v>
      </c>
      <c r="G52" s="29"/>
      <c r="H52" s="3"/>
      <c r="I52" s="3"/>
      <c r="J52" s="3"/>
      <c r="K52" s="3"/>
      <c r="L52" s="3"/>
      <c r="M52" s="3"/>
      <c r="N52" s="50"/>
      <c r="O52" s="3"/>
      <c r="P52" s="3">
        <f t="shared" si="12"/>
        <v>8087.1</v>
      </c>
      <c r="Q52" s="3">
        <v>0</v>
      </c>
      <c r="R52" s="3"/>
      <c r="S52" s="3">
        <v>904.38</v>
      </c>
      <c r="T52" s="3">
        <v>0.12</v>
      </c>
      <c r="U52" s="54">
        <v>0</v>
      </c>
      <c r="V52" s="29"/>
      <c r="W52" s="3">
        <f>SUM(S52:U52)+G52</f>
        <v>904.5</v>
      </c>
      <c r="X52" s="33">
        <f t="shared" si="8"/>
        <v>7182.6</v>
      </c>
      <c r="Y52" s="52">
        <v>468.24</v>
      </c>
      <c r="Z52" s="3">
        <v>0</v>
      </c>
      <c r="AA52" s="35">
        <v>0</v>
      </c>
      <c r="AB52" s="36">
        <f t="shared" si="11"/>
        <v>468.24</v>
      </c>
    </row>
    <row r="53" spans="1:28" ht="21">
      <c r="A53" s="1"/>
      <c r="B53" s="43" t="s">
        <v>135</v>
      </c>
      <c r="C53" s="2" t="s">
        <v>136</v>
      </c>
      <c r="D53" t="s">
        <v>137</v>
      </c>
      <c r="E53" s="3">
        <v>8087.1</v>
      </c>
      <c r="F53" s="77">
        <v>15</v>
      </c>
      <c r="G53" s="29"/>
      <c r="H53" s="3"/>
      <c r="I53" s="3"/>
      <c r="J53" s="3"/>
      <c r="K53" s="3"/>
      <c r="L53" s="3"/>
      <c r="M53" s="3"/>
      <c r="N53" s="50"/>
      <c r="O53" s="3"/>
      <c r="P53" s="3">
        <f t="shared" si="12"/>
        <v>8087.1</v>
      </c>
      <c r="Q53" s="3">
        <v>0</v>
      </c>
      <c r="R53" s="3"/>
      <c r="S53" s="3">
        <v>904.38</v>
      </c>
      <c r="T53" s="3">
        <v>0.12</v>
      </c>
      <c r="U53" s="54">
        <v>0</v>
      </c>
      <c r="V53" s="29"/>
      <c r="W53" s="3">
        <f>SUM(S53:U53)+G53</f>
        <v>904.5</v>
      </c>
      <c r="X53" s="33">
        <f t="shared" si="8"/>
        <v>7182.6</v>
      </c>
      <c r="Y53" s="52">
        <v>468.24</v>
      </c>
      <c r="Z53" s="3">
        <v>0</v>
      </c>
      <c r="AA53" s="35">
        <v>0</v>
      </c>
      <c r="AB53" s="36">
        <f t="shared" si="11"/>
        <v>468.24</v>
      </c>
    </row>
    <row r="54" spans="1:28" s="90" customFormat="1" ht="18.75">
      <c r="A54" s="91"/>
      <c r="B54" s="92" t="s">
        <v>36</v>
      </c>
      <c r="C54" s="93"/>
      <c r="D54" s="94"/>
      <c r="E54" s="79">
        <f>SUM(E34:E53)</f>
        <v>139286.40000000002</v>
      </c>
      <c r="F54" s="79"/>
      <c r="G54" s="79">
        <f t="shared" ref="G54:U54" si="13">SUM(G34:G53)</f>
        <v>11980.81</v>
      </c>
      <c r="H54" s="79">
        <f t="shared" si="13"/>
        <v>0</v>
      </c>
      <c r="I54" s="79">
        <f t="shared" si="13"/>
        <v>9591.44</v>
      </c>
      <c r="J54" s="79">
        <f t="shared" si="13"/>
        <v>4792.7000000000007</v>
      </c>
      <c r="K54" s="79">
        <f t="shared" si="13"/>
        <v>199.13</v>
      </c>
      <c r="L54" s="79">
        <f t="shared" si="13"/>
        <v>1375.93</v>
      </c>
      <c r="M54" s="79">
        <f t="shared" si="13"/>
        <v>37.35</v>
      </c>
      <c r="N54" s="79">
        <f t="shared" si="13"/>
        <v>113.76999999999998</v>
      </c>
      <c r="O54" s="79">
        <f t="shared" si="13"/>
        <v>0</v>
      </c>
      <c r="P54" s="79">
        <f t="shared" si="13"/>
        <v>139172.63</v>
      </c>
      <c r="Q54" s="79">
        <f t="shared" si="13"/>
        <v>0</v>
      </c>
      <c r="R54" s="79">
        <f t="shared" si="13"/>
        <v>0</v>
      </c>
      <c r="S54" s="79">
        <f t="shared" si="13"/>
        <v>15879.529999999997</v>
      </c>
      <c r="T54" s="79">
        <f t="shared" si="13"/>
        <v>0.31</v>
      </c>
      <c r="U54" s="79">
        <f t="shared" si="13"/>
        <v>13180.430000000004</v>
      </c>
      <c r="V54" s="79"/>
      <c r="W54" s="79">
        <f t="shared" ref="W54:AB54" si="14">SUM(W34:W53)</f>
        <v>57037.63</v>
      </c>
      <c r="X54" s="79">
        <f t="shared" si="14"/>
        <v>82135.000000000015</v>
      </c>
      <c r="Y54" s="79">
        <f t="shared" si="14"/>
        <v>8477.6299999999992</v>
      </c>
      <c r="Z54" s="79">
        <f t="shared" si="14"/>
        <v>23495.459999999995</v>
      </c>
      <c r="AA54" s="79">
        <f t="shared" si="14"/>
        <v>2292.2199999999998</v>
      </c>
      <c r="AB54" s="79">
        <f t="shared" si="14"/>
        <v>34265.31</v>
      </c>
    </row>
    <row r="55" spans="1:28" ht="18.75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2"/>
      <c r="Y55" s="1"/>
      <c r="Z55" s="1"/>
      <c r="AA55" s="1"/>
      <c r="AB55" s="1"/>
    </row>
    <row r="56" spans="1:28" ht="18.75">
      <c r="A56" s="1"/>
      <c r="B56" s="23" t="s">
        <v>138</v>
      </c>
      <c r="C56" s="39" t="s">
        <v>139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2"/>
      <c r="Y56" s="1"/>
      <c r="Z56" s="1"/>
      <c r="AA56" s="1"/>
      <c r="AB56" s="1"/>
    </row>
    <row r="57" spans="1:28" ht="21">
      <c r="A57" s="27"/>
      <c r="B57" s="37" t="s">
        <v>140</v>
      </c>
      <c r="C57" s="28" t="s">
        <v>141</v>
      </c>
      <c r="D57" s="27" t="s">
        <v>142</v>
      </c>
      <c r="E57" s="3">
        <v>8500.0499999999993</v>
      </c>
      <c r="F57" s="30">
        <v>15</v>
      </c>
      <c r="G57" s="58"/>
      <c r="H57" s="29"/>
      <c r="I57" s="29"/>
      <c r="J57" s="29"/>
      <c r="K57" s="29"/>
      <c r="L57" s="29"/>
      <c r="M57" s="29"/>
      <c r="N57" s="38"/>
      <c r="O57" s="29"/>
      <c r="P57" s="29">
        <f t="shared" ref="P57:P62" si="15">E57+-N57</f>
        <v>8500.0499999999993</v>
      </c>
      <c r="Q57" s="29"/>
      <c r="R57" s="29"/>
      <c r="S57" s="3">
        <v>992.59</v>
      </c>
      <c r="T57" s="29">
        <v>0.15</v>
      </c>
      <c r="U57" s="32">
        <f t="shared" ref="U57:U62" si="16">ROUND(E57*0.115,2)</f>
        <v>977.51</v>
      </c>
      <c r="V57" s="29"/>
      <c r="W57" s="29">
        <f>SUM(S57:U57)+G57</f>
        <v>1970.25</v>
      </c>
      <c r="X57" s="46">
        <f t="shared" ref="X57:X62" si="17">P57-W57</f>
        <v>6529.7999999999993</v>
      </c>
      <c r="Y57" s="49">
        <v>479.52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2392.0299999999997</v>
      </c>
    </row>
    <row r="58" spans="1:28" ht="21">
      <c r="A58" s="1"/>
      <c r="B58" s="1" t="s">
        <v>143</v>
      </c>
      <c r="C58" s="2" t="s">
        <v>144</v>
      </c>
      <c r="D58" s="1" t="s">
        <v>89</v>
      </c>
      <c r="E58" s="3">
        <v>8087.1</v>
      </c>
      <c r="F58" s="77">
        <v>15</v>
      </c>
      <c r="G58" s="31">
        <v>2259</v>
      </c>
      <c r="H58" s="3"/>
      <c r="I58" s="3"/>
      <c r="J58" s="3"/>
      <c r="K58" s="3"/>
      <c r="L58" s="3"/>
      <c r="M58" s="3"/>
      <c r="N58" s="50">
        <v>10.27</v>
      </c>
      <c r="O58" s="3"/>
      <c r="P58" s="29">
        <f t="shared" si="15"/>
        <v>8076.83</v>
      </c>
      <c r="Q58" s="3"/>
      <c r="R58" s="3"/>
      <c r="S58" s="3">
        <v>904.38</v>
      </c>
      <c r="T58" s="3">
        <v>0.03</v>
      </c>
      <c r="U58" s="32">
        <f t="shared" si="16"/>
        <v>930.02</v>
      </c>
      <c r="V58" s="29"/>
      <c r="W58" s="29">
        <f>SUM(S58:U58)+G58</f>
        <v>4093.43</v>
      </c>
      <c r="X58" s="33">
        <f t="shared" si="17"/>
        <v>3983.4</v>
      </c>
      <c r="Y58" s="52">
        <v>468.24</v>
      </c>
      <c r="Z58" s="3">
        <f t="shared" si="18"/>
        <v>1657.85</v>
      </c>
      <c r="AA58" s="35">
        <f t="shared" si="19"/>
        <v>161.74</v>
      </c>
      <c r="AB58" s="36">
        <f t="shared" si="20"/>
        <v>2287.83</v>
      </c>
    </row>
    <row r="59" spans="1:28" ht="21">
      <c r="A59" s="1"/>
      <c r="B59" s="43" t="s">
        <v>145</v>
      </c>
      <c r="C59" s="2" t="s">
        <v>146</v>
      </c>
      <c r="D59" s="1" t="s">
        <v>119</v>
      </c>
      <c r="E59" s="3">
        <v>7816.2</v>
      </c>
      <c r="F59" s="77">
        <v>15</v>
      </c>
      <c r="G59" s="3"/>
      <c r="H59" s="3"/>
      <c r="I59" s="3"/>
      <c r="J59" s="3"/>
      <c r="K59" s="3"/>
      <c r="L59" s="3"/>
      <c r="M59" s="3"/>
      <c r="N59" s="50"/>
      <c r="O59" s="3"/>
      <c r="P59" s="29">
        <f t="shared" si="15"/>
        <v>7816.2</v>
      </c>
      <c r="Q59" s="3"/>
      <c r="R59" s="3"/>
      <c r="S59" s="3">
        <v>846.52</v>
      </c>
      <c r="T59" s="3">
        <v>0.02</v>
      </c>
      <c r="U59" s="32">
        <f t="shared" si="16"/>
        <v>898.86</v>
      </c>
      <c r="V59" s="29"/>
      <c r="W59" s="29">
        <f>SUM(S59:U59)+G59</f>
        <v>1745.4</v>
      </c>
      <c r="X59" s="33">
        <f t="shared" si="17"/>
        <v>6070.7999999999993</v>
      </c>
      <c r="Y59" s="52">
        <v>460.84</v>
      </c>
      <c r="Z59" s="3">
        <f t="shared" si="18"/>
        <v>1602.33</v>
      </c>
      <c r="AA59" s="35">
        <f t="shared" si="19"/>
        <v>156.32</v>
      </c>
      <c r="AB59" s="36">
        <f t="shared" si="20"/>
        <v>2219.4900000000002</v>
      </c>
    </row>
    <row r="60" spans="1:28" ht="91.5">
      <c r="A60" s="1" t="s">
        <v>147</v>
      </c>
      <c r="B60" t="s">
        <v>148</v>
      </c>
      <c r="C60" s="2" t="s">
        <v>149</v>
      </c>
      <c r="D60" s="59" t="s">
        <v>150</v>
      </c>
      <c r="E60" s="3">
        <v>7852.05</v>
      </c>
      <c r="F60" s="77">
        <v>15</v>
      </c>
      <c r="G60" s="29"/>
      <c r="H60" s="3"/>
      <c r="I60" s="3"/>
      <c r="J60" s="3"/>
      <c r="K60" s="3"/>
      <c r="L60" s="3"/>
      <c r="M60" s="3"/>
      <c r="N60" s="50"/>
      <c r="O60" s="3"/>
      <c r="P60" s="29">
        <f t="shared" si="15"/>
        <v>7852.05</v>
      </c>
      <c r="Q60" s="3"/>
      <c r="R60" s="3"/>
      <c r="S60" s="3">
        <v>854.17</v>
      </c>
      <c r="T60" s="3">
        <v>0.09</v>
      </c>
      <c r="U60" s="32">
        <f t="shared" si="16"/>
        <v>902.99</v>
      </c>
      <c r="V60" s="29"/>
      <c r="W60" s="29">
        <f>SUM(S60:U60)+G60</f>
        <v>1757.25</v>
      </c>
      <c r="X60" s="33">
        <f t="shared" si="17"/>
        <v>6094.8</v>
      </c>
      <c r="Y60" s="52">
        <v>461.82</v>
      </c>
      <c r="Z60" s="3">
        <f t="shared" si="18"/>
        <v>1609.6699999999998</v>
      </c>
      <c r="AA60" s="35">
        <f t="shared" si="19"/>
        <v>157.04</v>
      </c>
      <c r="AB60" s="36">
        <f t="shared" si="20"/>
        <v>2228.5299999999997</v>
      </c>
    </row>
    <row r="61" spans="1:28" ht="91.5">
      <c r="A61" s="1"/>
      <c r="B61" t="s">
        <v>151</v>
      </c>
      <c r="C61" s="2" t="s">
        <v>152</v>
      </c>
      <c r="D61" s="59" t="s">
        <v>150</v>
      </c>
      <c r="E61" s="3">
        <v>7852.05</v>
      </c>
      <c r="F61" s="77">
        <v>15</v>
      </c>
      <c r="G61" s="3"/>
      <c r="H61" s="3"/>
      <c r="I61" s="3"/>
      <c r="J61" s="3"/>
      <c r="K61" s="3"/>
      <c r="L61" s="3"/>
      <c r="M61" s="3"/>
      <c r="N61" s="50">
        <v>39.880000000000003</v>
      </c>
      <c r="O61" s="3"/>
      <c r="P61" s="29">
        <f t="shared" si="15"/>
        <v>7812.17</v>
      </c>
      <c r="Q61" s="3"/>
      <c r="R61" s="3"/>
      <c r="S61" s="3">
        <v>854.17</v>
      </c>
      <c r="T61" s="3">
        <v>0.01</v>
      </c>
      <c r="U61" s="32">
        <f t="shared" si="16"/>
        <v>902.99</v>
      </c>
      <c r="V61" s="29"/>
      <c r="W61" s="29">
        <f>SUM(S61:U61)+G61</f>
        <v>1757.17</v>
      </c>
      <c r="X61" s="33">
        <f t="shared" si="17"/>
        <v>6055</v>
      </c>
      <c r="Y61" s="52">
        <v>461.82</v>
      </c>
      <c r="Z61" s="3">
        <f t="shared" si="18"/>
        <v>1609.6699999999998</v>
      </c>
      <c r="AA61" s="35">
        <f t="shared" si="19"/>
        <v>157.04</v>
      </c>
      <c r="AB61" s="36">
        <f t="shared" si="20"/>
        <v>2228.5299999999997</v>
      </c>
    </row>
    <row r="62" spans="1:28" ht="91.5">
      <c r="A62" s="1"/>
      <c r="B62" t="s">
        <v>153</v>
      </c>
      <c r="C62" s="2" t="s">
        <v>154</v>
      </c>
      <c r="D62" s="59" t="s">
        <v>150</v>
      </c>
      <c r="E62" s="3">
        <v>7852.05</v>
      </c>
      <c r="F62" s="77">
        <v>15</v>
      </c>
      <c r="G62" s="31">
        <v>3332</v>
      </c>
      <c r="H62" s="3"/>
      <c r="I62" s="3"/>
      <c r="J62" s="3"/>
      <c r="K62" s="3"/>
      <c r="L62" s="3"/>
      <c r="M62" s="3"/>
      <c r="N62" s="50"/>
      <c r="O62" s="3"/>
      <c r="P62" s="29">
        <f t="shared" si="15"/>
        <v>7852.05</v>
      </c>
      <c r="Q62" s="3"/>
      <c r="R62" s="3"/>
      <c r="S62" s="3">
        <v>854.17</v>
      </c>
      <c r="T62" s="3">
        <v>-0.11</v>
      </c>
      <c r="U62" s="32">
        <f t="shared" si="16"/>
        <v>902.99</v>
      </c>
      <c r="V62" s="29">
        <v>500</v>
      </c>
      <c r="W62" s="29">
        <f>SUM(S62:V62)+G62</f>
        <v>5589.05</v>
      </c>
      <c r="X62" s="33">
        <f t="shared" si="17"/>
        <v>2263</v>
      </c>
      <c r="Y62" s="52">
        <v>461.82</v>
      </c>
      <c r="Z62" s="3">
        <f t="shared" si="18"/>
        <v>1609.6699999999998</v>
      </c>
      <c r="AA62" s="35">
        <f t="shared" si="19"/>
        <v>157.04</v>
      </c>
      <c r="AB62" s="36">
        <f t="shared" si="20"/>
        <v>2228.5299999999997</v>
      </c>
    </row>
    <row r="63" spans="1:28" s="90" customFormat="1" ht="18.75">
      <c r="A63" s="91"/>
      <c r="B63" s="92" t="s">
        <v>36</v>
      </c>
      <c r="C63" s="93"/>
      <c r="D63" s="94"/>
      <c r="E63" s="79">
        <f>SUM(E57:E62)</f>
        <v>47959.500000000007</v>
      </c>
      <c r="F63" s="79"/>
      <c r="G63" s="79">
        <f>SUM(G57:G62)</f>
        <v>5591</v>
      </c>
      <c r="H63" s="79">
        <f>SUM(H57:H62)</f>
        <v>0</v>
      </c>
      <c r="I63" s="79"/>
      <c r="J63" s="79"/>
      <c r="K63" s="79"/>
      <c r="L63" s="79"/>
      <c r="M63" s="79"/>
      <c r="N63" s="79">
        <f>SUM(N57:N62)</f>
        <v>50.150000000000006</v>
      </c>
      <c r="O63" s="79">
        <f>SUM(O57:O62)</f>
        <v>0</v>
      </c>
      <c r="P63" s="79">
        <f>SUM(P57:P62)</f>
        <v>47909.35</v>
      </c>
      <c r="Q63" s="79">
        <f t="shared" ref="Q63:AB63" si="21">SUM(Q57:Q62)</f>
        <v>0</v>
      </c>
      <c r="R63" s="79">
        <f t="shared" si="21"/>
        <v>0</v>
      </c>
      <c r="S63" s="79">
        <f t="shared" si="21"/>
        <v>5306</v>
      </c>
      <c r="T63" s="79">
        <f t="shared" si="21"/>
        <v>0.19</v>
      </c>
      <c r="U63" s="79">
        <f t="shared" si="21"/>
        <v>5515.36</v>
      </c>
      <c r="V63" s="79">
        <f t="shared" si="21"/>
        <v>500</v>
      </c>
      <c r="W63" s="79">
        <f t="shared" si="21"/>
        <v>16912.55</v>
      </c>
      <c r="X63" s="79">
        <f>SUM(X57:X62)</f>
        <v>30996.799999999999</v>
      </c>
      <c r="Y63" s="79">
        <f t="shared" si="21"/>
        <v>2794.06</v>
      </c>
      <c r="Z63" s="79">
        <f t="shared" si="21"/>
        <v>9831.6999999999989</v>
      </c>
      <c r="AA63" s="79">
        <f t="shared" si="21"/>
        <v>959.18</v>
      </c>
      <c r="AB63" s="79">
        <f t="shared" si="21"/>
        <v>13584.939999999999</v>
      </c>
    </row>
    <row r="64" spans="1:28" ht="18.75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0"/>
      <c r="Q64" s="60"/>
      <c r="R64" s="60"/>
      <c r="S64" s="60"/>
      <c r="T64" s="60"/>
      <c r="U64" s="60"/>
      <c r="V64" s="60"/>
      <c r="W64" s="60"/>
      <c r="X64" s="61"/>
      <c r="Y64" s="62"/>
      <c r="Z64" s="62"/>
      <c r="AA64" s="62"/>
      <c r="AB64" s="62"/>
    </row>
    <row r="65" spans="1:28" ht="18.75">
      <c r="A65" s="1"/>
      <c r="B65" s="23" t="s">
        <v>155</v>
      </c>
      <c r="C65" s="39" t="s">
        <v>156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2"/>
      <c r="Y65" s="1"/>
      <c r="Z65" s="1"/>
      <c r="AA65" s="1"/>
      <c r="AB65" s="1"/>
    </row>
    <row r="66" spans="1:28" ht="21">
      <c r="A66" s="27"/>
      <c r="B66" s="37" t="s">
        <v>157</v>
      </c>
      <c r="C66" s="28" t="s">
        <v>158</v>
      </c>
      <c r="D66" s="37" t="s">
        <v>159</v>
      </c>
      <c r="E66" s="29">
        <v>4342.5</v>
      </c>
      <c r="F66" s="30">
        <v>15</v>
      </c>
      <c r="G66" s="58"/>
      <c r="H66" s="29"/>
      <c r="I66" s="29"/>
      <c r="J66" s="29"/>
      <c r="K66" s="29"/>
      <c r="L66" s="29"/>
      <c r="M66" s="29"/>
      <c r="N66" s="38">
        <v>14.48</v>
      </c>
      <c r="O66" s="29"/>
      <c r="P66" s="29">
        <f t="shared" ref="P66:P71" si="22">E66+-N66</f>
        <v>4328.0200000000004</v>
      </c>
      <c r="Q66" s="29"/>
      <c r="R66" s="29"/>
      <c r="S66" s="3">
        <v>316</v>
      </c>
      <c r="T66" s="3">
        <v>0.03</v>
      </c>
      <c r="U66" s="32">
        <f>ROUND(E66*0.115,2)</f>
        <v>499.39</v>
      </c>
      <c r="V66" s="29"/>
      <c r="W66" s="29">
        <f t="shared" ref="W66:W71" si="23">SUM(S66:U66)+G66</f>
        <v>815.42</v>
      </c>
      <c r="X66" s="33">
        <f t="shared" ref="X66:X71" si="24">P66-W66</f>
        <v>3512.6000000000004</v>
      </c>
      <c r="Y66" s="47">
        <v>365.99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1343.06</v>
      </c>
    </row>
    <row r="67" spans="1:28" ht="21">
      <c r="A67" s="1"/>
      <c r="B67" s="37" t="s">
        <v>160</v>
      </c>
      <c r="C67" s="28" t="s">
        <v>161</v>
      </c>
      <c r="D67" s="37" t="s">
        <v>159</v>
      </c>
      <c r="E67" s="29">
        <v>4342.5</v>
      </c>
      <c r="F67" s="77">
        <v>15</v>
      </c>
      <c r="G67" s="29"/>
      <c r="H67" s="3"/>
      <c r="I67" s="3"/>
      <c r="J67" s="3"/>
      <c r="K67" s="3"/>
      <c r="L67" s="3"/>
      <c r="M67" s="3"/>
      <c r="N67" s="50">
        <v>1.2</v>
      </c>
      <c r="O67" s="3"/>
      <c r="P67" s="29">
        <f t="shared" si="22"/>
        <v>4341.3</v>
      </c>
      <c r="Q67" s="3"/>
      <c r="R67" s="3"/>
      <c r="S67" s="3">
        <v>316</v>
      </c>
      <c r="T67" s="3">
        <v>0.11</v>
      </c>
      <c r="U67" s="32">
        <f>ROUND(E67*0.115,2)</f>
        <v>499.39</v>
      </c>
      <c r="V67" s="29"/>
      <c r="W67" s="29">
        <f t="shared" si="23"/>
        <v>815.5</v>
      </c>
      <c r="X67" s="33">
        <f t="shared" si="24"/>
        <v>3525.8</v>
      </c>
      <c r="Y67" s="47">
        <v>365.99</v>
      </c>
      <c r="Z67" s="3">
        <f>ROUND(+E67*17.5%,2)+ROUND(E67*3%,2)</f>
        <v>890.22</v>
      </c>
      <c r="AA67" s="35">
        <f>ROUND(+E67*2%,2)</f>
        <v>86.85</v>
      </c>
      <c r="AB67" s="36">
        <f t="shared" si="25"/>
        <v>1343.06</v>
      </c>
    </row>
    <row r="68" spans="1:28" ht="21">
      <c r="A68" s="1"/>
      <c r="B68" s="37" t="s">
        <v>162</v>
      </c>
      <c r="C68" s="2" t="s">
        <v>163</v>
      </c>
      <c r="D68" s="37" t="s">
        <v>159</v>
      </c>
      <c r="E68" s="29">
        <v>4342.5</v>
      </c>
      <c r="F68" s="77">
        <v>15</v>
      </c>
      <c r="G68" s="3"/>
      <c r="H68" s="3"/>
      <c r="I68" s="3"/>
      <c r="J68" s="3"/>
      <c r="K68" s="3"/>
      <c r="L68" s="3"/>
      <c r="M68" s="3"/>
      <c r="N68" s="50"/>
      <c r="O68" s="3"/>
      <c r="P68" s="29">
        <f t="shared" si="22"/>
        <v>4342.5</v>
      </c>
      <c r="Q68" s="3"/>
      <c r="R68" s="3"/>
      <c r="S68" s="3">
        <v>316</v>
      </c>
      <c r="T68" s="3">
        <v>-0.09</v>
      </c>
      <c r="U68" s="32">
        <f>ROUND(E68*0.115,2)</f>
        <v>499.39</v>
      </c>
      <c r="V68" s="29"/>
      <c r="W68" s="29">
        <f t="shared" si="23"/>
        <v>815.3</v>
      </c>
      <c r="X68" s="33">
        <f t="shared" si="24"/>
        <v>3527.2</v>
      </c>
      <c r="Y68" s="47">
        <v>365.99</v>
      </c>
      <c r="Z68" s="3">
        <f>ROUND(+E68*17.5%,2)+ROUND(E68*3%,2)</f>
        <v>890.22</v>
      </c>
      <c r="AA68" s="35">
        <f>ROUND(+E68*2%,2)</f>
        <v>86.85</v>
      </c>
      <c r="AB68" s="36">
        <f t="shared" si="25"/>
        <v>1343.06</v>
      </c>
    </row>
    <row r="69" spans="1:28" ht="21">
      <c r="A69" s="1" t="s">
        <v>147</v>
      </c>
      <c r="B69" s="37" t="s">
        <v>164</v>
      </c>
      <c r="C69" s="2" t="s">
        <v>165</v>
      </c>
      <c r="D69" s="37" t="s">
        <v>159</v>
      </c>
      <c r="E69" s="29">
        <v>4342.5</v>
      </c>
      <c r="F69" s="77">
        <v>15</v>
      </c>
      <c r="G69" s="29"/>
      <c r="H69" s="3"/>
      <c r="I69" s="3"/>
      <c r="J69" s="3"/>
      <c r="K69" s="3"/>
      <c r="L69" s="3"/>
      <c r="M69" s="3"/>
      <c r="N69" s="50">
        <v>4.83</v>
      </c>
      <c r="O69" s="3"/>
      <c r="P69" s="29">
        <f t="shared" si="22"/>
        <v>4337.67</v>
      </c>
      <c r="Q69" s="3"/>
      <c r="R69" s="3"/>
      <c r="S69" s="3">
        <v>316</v>
      </c>
      <c r="T69" s="3">
        <v>-0.12</v>
      </c>
      <c r="U69" s="32">
        <f>ROUND(E69*0.115,2)</f>
        <v>499.39</v>
      </c>
      <c r="V69" s="29"/>
      <c r="W69" s="29">
        <f t="shared" si="23"/>
        <v>815.27</v>
      </c>
      <c r="X69" s="33">
        <f t="shared" si="24"/>
        <v>3522.4</v>
      </c>
      <c r="Y69" s="47">
        <v>365.99</v>
      </c>
      <c r="Z69" s="3">
        <f>ROUND(+E69*17.5%,2)+ROUND(E69*3%,2)</f>
        <v>890.22</v>
      </c>
      <c r="AA69" s="35">
        <f>ROUND(+E69*2%,2)</f>
        <v>86.85</v>
      </c>
      <c r="AB69" s="36">
        <f t="shared" si="25"/>
        <v>1343.06</v>
      </c>
    </row>
    <row r="70" spans="1:28" ht="31.5">
      <c r="A70" s="1"/>
      <c r="B70" s="37" t="s">
        <v>166</v>
      </c>
      <c r="C70" s="2" t="s">
        <v>167</v>
      </c>
      <c r="D70" s="59" t="s">
        <v>56</v>
      </c>
      <c r="E70" s="3">
        <v>3000</v>
      </c>
      <c r="F70" s="77">
        <v>15</v>
      </c>
      <c r="G70" s="3"/>
      <c r="H70" s="3"/>
      <c r="I70" s="3"/>
      <c r="J70" s="3"/>
      <c r="K70" s="3"/>
      <c r="L70" s="3"/>
      <c r="M70" s="3"/>
      <c r="N70" s="50"/>
      <c r="O70" s="3"/>
      <c r="P70" s="29">
        <f t="shared" si="22"/>
        <v>3000</v>
      </c>
      <c r="Q70" s="3"/>
      <c r="R70" s="3"/>
      <c r="S70" s="3"/>
      <c r="T70" s="3"/>
      <c r="U70" s="32">
        <f>ROUND(E70*0.115,2)</f>
        <v>345</v>
      </c>
      <c r="V70" s="29"/>
      <c r="W70" s="29">
        <f t="shared" si="23"/>
        <v>345</v>
      </c>
      <c r="X70" s="33">
        <f t="shared" si="24"/>
        <v>2655</v>
      </c>
      <c r="Y70" s="52">
        <v>345.74</v>
      </c>
      <c r="Z70" s="3">
        <f>ROUND(+E70*17.5%,2)+ROUND(E70*3%,2)</f>
        <v>615</v>
      </c>
      <c r="AA70" s="35">
        <f>ROUND(+E70*2%,2)</f>
        <v>60</v>
      </c>
      <c r="AB70" s="36">
        <f t="shared" si="25"/>
        <v>1020.74</v>
      </c>
    </row>
    <row r="71" spans="1:28" ht="21">
      <c r="A71" s="1"/>
      <c r="B71" s="37" t="s">
        <v>168</v>
      </c>
      <c r="C71" s="2" t="s">
        <v>169</v>
      </c>
      <c r="D71" s="37" t="s">
        <v>159</v>
      </c>
      <c r="E71" s="29">
        <v>4342.5</v>
      </c>
      <c r="F71" s="77">
        <v>15</v>
      </c>
      <c r="G71" s="3"/>
      <c r="H71" s="3"/>
      <c r="I71" s="3"/>
      <c r="J71" s="3"/>
      <c r="K71" s="3"/>
      <c r="L71" s="3"/>
      <c r="M71" s="3"/>
      <c r="N71" s="50"/>
      <c r="O71" s="3"/>
      <c r="P71" s="29">
        <f t="shared" si="22"/>
        <v>4342.5</v>
      </c>
      <c r="Q71" s="3"/>
      <c r="R71" s="3"/>
      <c r="S71" s="3">
        <v>316</v>
      </c>
      <c r="T71" s="3">
        <v>-0.1</v>
      </c>
      <c r="U71" s="29"/>
      <c r="V71" s="29"/>
      <c r="W71" s="29">
        <f t="shared" si="23"/>
        <v>315.89999999999998</v>
      </c>
      <c r="X71" s="33">
        <f t="shared" si="24"/>
        <v>4026.6</v>
      </c>
      <c r="Y71" s="47">
        <v>365.99</v>
      </c>
      <c r="Z71" s="3"/>
      <c r="AA71" s="47"/>
      <c r="AB71" s="36">
        <f t="shared" si="25"/>
        <v>365.99</v>
      </c>
    </row>
    <row r="72" spans="1:28" s="90" customFormat="1" ht="18.75">
      <c r="A72" s="91"/>
      <c r="B72" s="92" t="s">
        <v>36</v>
      </c>
      <c r="C72" s="93"/>
      <c r="D72" s="94"/>
      <c r="E72" s="79">
        <f>SUM(E66:E71)</f>
        <v>24712.5</v>
      </c>
      <c r="F72" s="79"/>
      <c r="G72" s="79">
        <f>SUM(G66:G71)</f>
        <v>0</v>
      </c>
      <c r="H72" s="79">
        <f>SUM(H66:H71)</f>
        <v>0</v>
      </c>
      <c r="I72" s="79"/>
      <c r="J72" s="79"/>
      <c r="K72" s="79"/>
      <c r="L72" s="79"/>
      <c r="M72" s="79"/>
      <c r="N72" s="79">
        <f t="shared" ref="N72:AB72" si="26">SUM(N66:N71)</f>
        <v>20.509999999999998</v>
      </c>
      <c r="O72" s="79">
        <f t="shared" si="26"/>
        <v>0</v>
      </c>
      <c r="P72" s="79">
        <f t="shared" si="26"/>
        <v>24691.989999999998</v>
      </c>
      <c r="Q72" s="79">
        <f t="shared" si="26"/>
        <v>0</v>
      </c>
      <c r="R72" s="79">
        <f t="shared" si="26"/>
        <v>0</v>
      </c>
      <c r="S72" s="79">
        <f t="shared" si="26"/>
        <v>1580</v>
      </c>
      <c r="T72" s="79">
        <f t="shared" si="26"/>
        <v>-0.16999999999999998</v>
      </c>
      <c r="U72" s="79">
        <f t="shared" si="26"/>
        <v>2342.56</v>
      </c>
      <c r="V72" s="79">
        <f t="shared" si="26"/>
        <v>0</v>
      </c>
      <c r="W72" s="79">
        <f t="shared" si="26"/>
        <v>3922.3900000000003</v>
      </c>
      <c r="X72" s="79">
        <f t="shared" si="26"/>
        <v>20769.599999999999</v>
      </c>
      <c r="Y72" s="79">
        <f t="shared" si="26"/>
        <v>2175.69</v>
      </c>
      <c r="Z72" s="79">
        <f t="shared" si="26"/>
        <v>4175.88</v>
      </c>
      <c r="AA72" s="79">
        <f t="shared" si="26"/>
        <v>407.4</v>
      </c>
      <c r="AB72" s="79">
        <f t="shared" si="26"/>
        <v>6758.9699999999993</v>
      </c>
    </row>
    <row r="73" spans="1:2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3"/>
      <c r="Y73" s="1"/>
      <c r="Z73" s="1"/>
      <c r="AA73" s="1"/>
      <c r="AB73" s="1"/>
    </row>
    <row r="74" spans="1:28" ht="18.75">
      <c r="A74" s="1"/>
      <c r="B74" s="1"/>
      <c r="C74" s="64" t="s">
        <v>170</v>
      </c>
      <c r="D74" s="1"/>
      <c r="E74" s="65">
        <f t="shared" ref="E74:AB74" si="27">E9+E24+E31+E54+E63+E72</f>
        <v>362542.14</v>
      </c>
      <c r="F74" s="65">
        <f t="shared" si="27"/>
        <v>0</v>
      </c>
      <c r="G74" s="65">
        <f t="shared" si="27"/>
        <v>41718.61</v>
      </c>
      <c r="H74" s="65" t="e">
        <f t="shared" si="27"/>
        <v>#REF!</v>
      </c>
      <c r="I74" s="65">
        <f t="shared" si="27"/>
        <v>9591.44</v>
      </c>
      <c r="J74" s="65">
        <f t="shared" si="27"/>
        <v>4792.7000000000007</v>
      </c>
      <c r="K74" s="65">
        <f t="shared" si="27"/>
        <v>199.13</v>
      </c>
      <c r="L74" s="65">
        <f t="shared" si="27"/>
        <v>1375.93</v>
      </c>
      <c r="M74" s="65">
        <f t="shared" si="27"/>
        <v>37.35</v>
      </c>
      <c r="N74" s="65">
        <f t="shared" si="27"/>
        <v>357.31999999999994</v>
      </c>
      <c r="O74" s="65">
        <f t="shared" si="27"/>
        <v>0</v>
      </c>
      <c r="P74" s="65">
        <f t="shared" si="27"/>
        <v>362184.81999999995</v>
      </c>
      <c r="Q74" s="65">
        <f t="shared" si="27"/>
        <v>0</v>
      </c>
      <c r="R74" s="65">
        <f t="shared" si="27"/>
        <v>0</v>
      </c>
      <c r="S74" s="65">
        <f t="shared" si="27"/>
        <v>41070.49</v>
      </c>
      <c r="T74" s="65">
        <f t="shared" si="27"/>
        <v>-0.29000000000000009</v>
      </c>
      <c r="U74" s="65">
        <f t="shared" si="27"/>
        <v>36836.86</v>
      </c>
      <c r="V74" s="65">
        <f t="shared" si="27"/>
        <v>500</v>
      </c>
      <c r="W74" s="65">
        <f t="shared" si="27"/>
        <v>136122.22</v>
      </c>
      <c r="X74" s="65">
        <f t="shared" si="27"/>
        <v>226062.6</v>
      </c>
      <c r="Y74" s="65">
        <f t="shared" si="27"/>
        <v>22023.19</v>
      </c>
      <c r="Z74" s="65">
        <f t="shared" si="27"/>
        <v>65665.52</v>
      </c>
      <c r="AA74" s="65">
        <f t="shared" si="27"/>
        <v>6406.3600000000006</v>
      </c>
      <c r="AB74" s="65">
        <f t="shared" si="27"/>
        <v>94095.07</v>
      </c>
    </row>
    <row r="75" spans="1:28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"/>
      <c r="Y75" s="66"/>
      <c r="Z75" s="66"/>
      <c r="AA75" s="1"/>
      <c r="AB75" s="1"/>
    </row>
    <row r="76" spans="1:28" ht="15.75" hidden="1">
      <c r="A76" s="1"/>
      <c r="B76" s="1"/>
      <c r="C76" t="s">
        <v>171</v>
      </c>
      <c r="D76" s="1"/>
      <c r="E76" s="3">
        <f>E7+E8+E12+E14+E15+E16+E17+E19+E20+E21+E22+E23+E27+E28+E29+E30+E35+E36+E37+E38+E39+E40+E42+E43+E44+E45+E46+E47+E48+E49+E50+E57+E58+E59+E60+E61+E62+E66+E67+E68+E69+E70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7"/>
      <c r="Y76" s="1"/>
      <c r="Z76" s="3"/>
      <c r="AA76" s="1"/>
      <c r="AB76" s="1"/>
    </row>
    <row r="77" spans="1:28" ht="15.75" hidden="1">
      <c r="A77" s="1"/>
      <c r="B77" s="1"/>
      <c r="C77" t="s">
        <v>172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6.5" thickBot="1">
      <c r="A85" s="1"/>
      <c r="B85" s="1"/>
      <c r="C85" s="1"/>
      <c r="D85" s="1"/>
      <c r="E85" s="99"/>
      <c r="F85" s="99"/>
      <c r="G85" s="77"/>
      <c r="H85" s="77"/>
      <c r="I85" s="77"/>
      <c r="J85" s="77"/>
      <c r="K85" s="77"/>
      <c r="L85" s="77"/>
      <c r="M85" s="77"/>
      <c r="N85" s="1"/>
      <c r="O85" s="1"/>
      <c r="P85" s="1"/>
      <c r="Q85" s="1"/>
      <c r="R85" s="1"/>
      <c r="S85" s="1"/>
      <c r="T85" s="1"/>
      <c r="U85" s="97"/>
      <c r="V85" s="97"/>
      <c r="W85" s="97"/>
      <c r="X85" s="2"/>
      <c r="Y85" s="1"/>
      <c r="Z85" s="1"/>
      <c r="AA85" s="1"/>
      <c r="AB85" s="1"/>
    </row>
    <row r="86" spans="1:28">
      <c r="A86" s="1"/>
      <c r="B86" s="1"/>
      <c r="C86" s="1"/>
      <c r="D86" s="1"/>
      <c r="E86" s="96" t="s">
        <v>173</v>
      </c>
      <c r="F86" s="97"/>
      <c r="G86" s="77"/>
      <c r="H86" s="77"/>
      <c r="I86" s="77"/>
      <c r="J86" s="77"/>
      <c r="K86" s="77"/>
      <c r="L86" s="77"/>
      <c r="M86" s="77"/>
      <c r="N86" s="1"/>
      <c r="O86" s="1"/>
      <c r="P86" s="1"/>
      <c r="Q86" s="1"/>
      <c r="R86" s="1"/>
      <c r="S86" s="1"/>
      <c r="T86" s="1"/>
      <c r="U86" s="1"/>
      <c r="V86" s="1"/>
      <c r="W86" s="1"/>
      <c r="X86" s="98" t="s">
        <v>174</v>
      </c>
      <c r="Y86" s="98"/>
      <c r="Z86" s="77"/>
      <c r="AA86" s="1"/>
      <c r="AB86" s="1"/>
    </row>
    <row r="87" spans="1:28" ht="15.75">
      <c r="A87" s="1"/>
      <c r="B87" s="1"/>
      <c r="C87" s="1"/>
      <c r="D87" s="1"/>
      <c r="E87" s="43" t="s">
        <v>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 t="s">
        <v>175</v>
      </c>
      <c r="Y87" s="1"/>
      <c r="Z87" s="1"/>
      <c r="AA87" s="1"/>
      <c r="AB87" s="1"/>
    </row>
    <row r="88" spans="1:2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E86:F86"/>
    <mergeCell ref="X86:Y86"/>
    <mergeCell ref="E85:F85"/>
    <mergeCell ref="B4:AB4"/>
    <mergeCell ref="U85:W85"/>
  </mergeCells>
  <pageMargins left="0.7" right="0.7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topLeftCell="B1" workbookViewId="0">
      <selection activeCell="I1" sqref="I1:I1048576"/>
    </sheetView>
  </sheetViews>
  <sheetFormatPr defaultColWidth="11.42578125" defaultRowHeight="15"/>
  <cols>
    <col min="5" max="5" width="15.5703125" bestFit="1" customWidth="1"/>
    <col min="7" max="7" width="11.5703125" bestFit="1" customWidth="1"/>
    <col min="8" max="8" width="11.85546875" bestFit="1" customWidth="1"/>
    <col min="9" max="9" width="11.85546875" hidden="1" customWidth="1"/>
    <col min="10" max="10" width="15.5703125" bestFit="1" customWidth="1"/>
    <col min="11" max="12" width="12.85546875" bestFit="1" customWidth="1"/>
    <col min="13" max="13" width="14.140625" bestFit="1" customWidth="1"/>
    <col min="14" max="14" width="11.85546875" bestFit="1" customWidth="1"/>
    <col min="15" max="15" width="14.140625" bestFit="1" customWidth="1"/>
    <col min="16" max="16" width="14.28515625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.7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.75">
      <c r="A4" s="1"/>
      <c r="B4" s="100" t="s">
        <v>176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56.25">
      <c r="A5" s="5"/>
      <c r="B5" s="6" t="s">
        <v>1</v>
      </c>
      <c r="C5" s="7" t="s">
        <v>2</v>
      </c>
      <c r="D5" s="8" t="s">
        <v>3</v>
      </c>
      <c r="E5" s="9" t="s">
        <v>177</v>
      </c>
      <c r="F5" s="10" t="s">
        <v>5</v>
      </c>
      <c r="G5" s="12" t="s">
        <v>7</v>
      </c>
      <c r="H5" s="15" t="s">
        <v>178</v>
      </c>
      <c r="I5" s="8" t="s">
        <v>14</v>
      </c>
      <c r="J5" s="8" t="s">
        <v>15</v>
      </c>
      <c r="K5" s="16" t="s">
        <v>16</v>
      </c>
      <c r="L5" s="10" t="s">
        <v>17</v>
      </c>
      <c r="M5" s="10" t="s">
        <v>18</v>
      </c>
      <c r="N5" s="17" t="s">
        <v>19</v>
      </c>
      <c r="O5" s="20" t="s">
        <v>22</v>
      </c>
      <c r="P5" s="21" t="s">
        <v>23</v>
      </c>
    </row>
    <row r="6" spans="1:16" ht="15.75">
      <c r="A6" s="1"/>
      <c r="B6" s="23" t="s">
        <v>28</v>
      </c>
      <c r="C6" s="24" t="s">
        <v>29</v>
      </c>
      <c r="D6" s="24"/>
      <c r="E6" s="25"/>
      <c r="F6" s="3"/>
      <c r="G6" s="3"/>
      <c r="H6" s="25"/>
      <c r="I6" s="25"/>
      <c r="J6" s="25"/>
      <c r="K6" s="3"/>
      <c r="L6" s="3"/>
      <c r="M6" s="3"/>
      <c r="N6" s="25"/>
      <c r="O6" s="25"/>
      <c r="P6" s="4"/>
    </row>
    <row r="7" spans="1:16" ht="21">
      <c r="A7" s="1"/>
      <c r="B7" s="1" t="s">
        <v>30</v>
      </c>
      <c r="C7" s="2" t="s">
        <v>31</v>
      </c>
      <c r="D7" s="1" t="s">
        <v>32</v>
      </c>
      <c r="E7" s="3"/>
      <c r="F7" s="77"/>
      <c r="G7" s="3"/>
      <c r="H7" s="3"/>
      <c r="I7" s="3"/>
      <c r="J7" s="3">
        <f>E7+-H7</f>
        <v>0</v>
      </c>
      <c r="K7" s="3">
        <v>0</v>
      </c>
      <c r="L7" s="3"/>
      <c r="M7" s="3"/>
      <c r="N7" s="3"/>
      <c r="O7" s="3">
        <f>SUM(M7:N7)</f>
        <v>0</v>
      </c>
      <c r="P7" s="70">
        <f>J7-O7</f>
        <v>0</v>
      </c>
    </row>
    <row r="8" spans="1:16" ht="21">
      <c r="A8" s="1"/>
      <c r="B8" s="43" t="s">
        <v>33</v>
      </c>
      <c r="C8" s="2" t="s">
        <v>34</v>
      </c>
      <c r="D8" s="1" t="s">
        <v>35</v>
      </c>
      <c r="E8" s="3">
        <v>6994.65</v>
      </c>
      <c r="F8" s="77">
        <v>365</v>
      </c>
      <c r="G8" s="3"/>
      <c r="H8" s="50"/>
      <c r="I8" s="3"/>
      <c r="J8" s="3">
        <f>E8/365*F8</f>
        <v>6994.65</v>
      </c>
      <c r="K8" s="3">
        <v>0</v>
      </c>
      <c r="L8" s="3"/>
      <c r="M8" s="3">
        <v>1253.44</v>
      </c>
      <c r="N8" s="3">
        <v>0.01</v>
      </c>
      <c r="O8" s="3">
        <f>SUM(M8:N8)</f>
        <v>1253.45</v>
      </c>
      <c r="P8" s="33">
        <f>J8-O8</f>
        <v>5741.2</v>
      </c>
    </row>
    <row r="9" spans="1:16" s="90" customFormat="1" ht="18.75">
      <c r="A9" s="91"/>
      <c r="B9" s="95" t="s">
        <v>36</v>
      </c>
      <c r="C9" s="93"/>
      <c r="D9" s="94"/>
      <c r="E9" s="79">
        <f>SUM(E7:E8)</f>
        <v>6994.65</v>
      </c>
      <c r="F9" s="79"/>
      <c r="G9" s="79"/>
      <c r="H9" s="79">
        <f t="shared" ref="H9:P9" si="0">SUM(H7:H8)</f>
        <v>0</v>
      </c>
      <c r="I9" s="79">
        <f t="shared" si="0"/>
        <v>0</v>
      </c>
      <c r="J9" s="79">
        <f t="shared" si="0"/>
        <v>6994.65</v>
      </c>
      <c r="K9" s="79">
        <f t="shared" si="0"/>
        <v>0</v>
      </c>
      <c r="L9" s="79">
        <f t="shared" si="0"/>
        <v>0</v>
      </c>
      <c r="M9" s="79">
        <f t="shared" si="0"/>
        <v>1253.44</v>
      </c>
      <c r="N9" s="79">
        <f t="shared" si="0"/>
        <v>0.01</v>
      </c>
      <c r="O9" s="79">
        <f t="shared" si="0"/>
        <v>1253.45</v>
      </c>
      <c r="P9" s="79">
        <f t="shared" si="0"/>
        <v>5741.2</v>
      </c>
    </row>
    <row r="10" spans="1:16" ht="18.75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2"/>
    </row>
    <row r="11" spans="1:16" ht="18.75">
      <c r="A11" s="1"/>
      <c r="B11" s="23" t="s">
        <v>37</v>
      </c>
      <c r="C11" s="39" t="s">
        <v>38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2"/>
    </row>
    <row r="12" spans="1:16" ht="21">
      <c r="A12" s="1"/>
      <c r="B12" s="1" t="s">
        <v>39</v>
      </c>
      <c r="C12" s="2" t="s">
        <v>40</v>
      </c>
      <c r="D12" s="1" t="s">
        <v>179</v>
      </c>
      <c r="E12" s="3"/>
      <c r="F12" s="77"/>
      <c r="G12" s="3"/>
      <c r="H12" s="3"/>
      <c r="I12" s="3"/>
      <c r="J12" s="3">
        <f>E12+-H12</f>
        <v>0</v>
      </c>
      <c r="K12" s="3">
        <v>0</v>
      </c>
      <c r="L12" s="3"/>
      <c r="M12" s="3"/>
      <c r="N12" s="3"/>
      <c r="O12" s="3">
        <f>SUM(M12:N12)</f>
        <v>0</v>
      </c>
      <c r="P12" s="70">
        <f t="shared" ref="P12:P23" si="1">J12-O12</f>
        <v>0</v>
      </c>
    </row>
    <row r="13" spans="1:16" ht="21">
      <c r="A13" s="1"/>
      <c r="B13" s="43" t="s">
        <v>42</v>
      </c>
      <c r="C13" s="2" t="s">
        <v>43</v>
      </c>
      <c r="D13" s="1" t="s">
        <v>44</v>
      </c>
      <c r="E13" s="3">
        <v>7816.2</v>
      </c>
      <c r="F13" s="77">
        <v>56</v>
      </c>
      <c r="G13" s="3"/>
      <c r="H13" s="48"/>
      <c r="I13" s="71"/>
      <c r="J13" s="3">
        <f t="shared" ref="J13:J14" si="2">E13/365*F13</f>
        <v>1199.1978082191779</v>
      </c>
      <c r="K13" s="3">
        <v>0</v>
      </c>
      <c r="L13" s="3"/>
      <c r="M13" s="3">
        <v>256.14999999999998</v>
      </c>
      <c r="N13" s="3">
        <v>0.05</v>
      </c>
      <c r="O13" s="3">
        <f t="shared" ref="O13:O23" si="3">SUM(M13:N13)</f>
        <v>256.2</v>
      </c>
      <c r="P13" s="33">
        <f t="shared" si="1"/>
        <v>942.99780821917784</v>
      </c>
    </row>
    <row r="14" spans="1:16" ht="21">
      <c r="A14" s="1"/>
      <c r="B14" s="1" t="s">
        <v>45</v>
      </c>
      <c r="C14" s="2" t="s">
        <v>46</v>
      </c>
      <c r="D14" s="1" t="s">
        <v>180</v>
      </c>
      <c r="E14" s="3"/>
      <c r="F14" s="77"/>
      <c r="G14" s="3"/>
      <c r="H14" s="48"/>
      <c r="I14" s="71"/>
      <c r="J14" s="3">
        <f t="shared" si="2"/>
        <v>0</v>
      </c>
      <c r="K14" s="3">
        <v>0</v>
      </c>
      <c r="L14" s="3"/>
      <c r="M14" s="3"/>
      <c r="N14" s="3"/>
      <c r="O14" s="3">
        <f t="shared" si="3"/>
        <v>0</v>
      </c>
      <c r="P14" s="33">
        <f t="shared" si="1"/>
        <v>0</v>
      </c>
    </row>
    <row r="15" spans="1:16" ht="21">
      <c r="A15" s="1"/>
      <c r="B15" s="1" t="s">
        <v>48</v>
      </c>
      <c r="C15" s="2" t="s">
        <v>49</v>
      </c>
      <c r="D15" s="1" t="s">
        <v>50</v>
      </c>
      <c r="E15" s="3">
        <v>5774.4</v>
      </c>
      <c r="F15" s="77">
        <v>365</v>
      </c>
      <c r="G15" s="3"/>
      <c r="H15" s="48"/>
      <c r="I15" s="3"/>
      <c r="J15" s="3">
        <f>E15/365*F15</f>
        <v>5774.4</v>
      </c>
      <c r="K15" s="3">
        <v>0</v>
      </c>
      <c r="L15" s="3"/>
      <c r="M15" s="3">
        <v>923.9</v>
      </c>
      <c r="N15" s="3">
        <v>-0.1</v>
      </c>
      <c r="O15" s="3">
        <f>SUM(M15:N15)</f>
        <v>923.8</v>
      </c>
      <c r="P15" s="33">
        <f>J15-O15</f>
        <v>4850.5999999999995</v>
      </c>
    </row>
    <row r="16" spans="1:16" ht="21">
      <c r="A16" s="1"/>
      <c r="B16" t="s">
        <v>51</v>
      </c>
      <c r="C16" s="2" t="s">
        <v>52</v>
      </c>
      <c r="D16" t="s">
        <v>53</v>
      </c>
      <c r="E16" s="3">
        <v>5774.4</v>
      </c>
      <c r="F16" s="77">
        <v>365</v>
      </c>
      <c r="G16" s="3"/>
      <c r="H16" s="50"/>
      <c r="I16" s="3"/>
      <c r="J16" s="3">
        <f>E16/365*F16</f>
        <v>5774.4</v>
      </c>
      <c r="K16" s="3"/>
      <c r="L16" s="3"/>
      <c r="M16" s="3">
        <v>923.9</v>
      </c>
      <c r="N16" s="3">
        <v>-0.1</v>
      </c>
      <c r="O16" s="3">
        <f>SUM(M16:N16)</f>
        <v>923.8</v>
      </c>
      <c r="P16" s="33">
        <f>J16-O16</f>
        <v>4850.5999999999995</v>
      </c>
    </row>
    <row r="17" spans="1:16" ht="21">
      <c r="A17" s="1"/>
      <c r="B17" s="1" t="s">
        <v>54</v>
      </c>
      <c r="C17" s="2" t="s">
        <v>55</v>
      </c>
      <c r="D17" s="1" t="s">
        <v>56</v>
      </c>
      <c r="E17" s="3">
        <v>5221.3500000000004</v>
      </c>
      <c r="F17" s="77">
        <v>362</v>
      </c>
      <c r="G17" s="3"/>
      <c r="H17" s="50">
        <v>3</v>
      </c>
      <c r="I17" s="3"/>
      <c r="J17" s="3">
        <f t="shared" ref="J17:J23" si="4">E17/365*F17</f>
        <v>5178.4347945205482</v>
      </c>
      <c r="K17" s="3"/>
      <c r="L17" s="3"/>
      <c r="M17" s="3">
        <v>563.41</v>
      </c>
      <c r="N17" s="3">
        <v>0.02</v>
      </c>
      <c r="O17" s="3">
        <f t="shared" si="3"/>
        <v>563.42999999999995</v>
      </c>
      <c r="P17" s="33">
        <f t="shared" si="1"/>
        <v>4615.0047945205479</v>
      </c>
    </row>
    <row r="18" spans="1:16" ht="21">
      <c r="A18" s="1"/>
      <c r="B18" s="43" t="s">
        <v>57</v>
      </c>
      <c r="C18" s="2" t="s">
        <v>58</v>
      </c>
      <c r="D18" s="1" t="s">
        <v>59</v>
      </c>
      <c r="E18" s="3">
        <v>5774.4</v>
      </c>
      <c r="F18" s="77">
        <v>192</v>
      </c>
      <c r="G18" s="50"/>
      <c r="H18" s="48">
        <v>5</v>
      </c>
      <c r="I18" s="3"/>
      <c r="J18" s="3">
        <f t="shared" si="4"/>
        <v>3037.492602739726</v>
      </c>
      <c r="K18" s="3"/>
      <c r="L18" s="3"/>
      <c r="M18" s="3">
        <v>486</v>
      </c>
      <c r="N18" s="3">
        <v>0.09</v>
      </c>
      <c r="O18" s="3">
        <f t="shared" si="3"/>
        <v>486.09</v>
      </c>
      <c r="P18" s="33">
        <f t="shared" si="1"/>
        <v>2551.4026027397258</v>
      </c>
    </row>
    <row r="19" spans="1:16" ht="21">
      <c r="A19" s="1"/>
      <c r="B19" t="s">
        <v>60</v>
      </c>
      <c r="C19" s="2" t="s">
        <v>61</v>
      </c>
      <c r="D19" t="s">
        <v>56</v>
      </c>
      <c r="E19" s="3">
        <v>5221.3500000000004</v>
      </c>
      <c r="F19" s="77">
        <v>364</v>
      </c>
      <c r="G19" s="3"/>
      <c r="H19" s="50">
        <v>1</v>
      </c>
      <c r="I19" s="3"/>
      <c r="J19" s="3">
        <f t="shared" si="4"/>
        <v>5207.044931506849</v>
      </c>
      <c r="K19" s="3"/>
      <c r="L19" s="3"/>
      <c r="M19" s="3">
        <v>566.53</v>
      </c>
      <c r="N19" s="3">
        <v>-0.09</v>
      </c>
      <c r="O19" s="3">
        <f>SUM(M19:N19)</f>
        <v>566.43999999999994</v>
      </c>
      <c r="P19" s="33">
        <f>J19-O19</f>
        <v>4640.6049315068494</v>
      </c>
    </row>
    <row r="20" spans="1:16" ht="21">
      <c r="A20" s="1"/>
      <c r="B20" t="s">
        <v>62</v>
      </c>
      <c r="C20" s="2" t="s">
        <v>63</v>
      </c>
      <c r="D20" t="s">
        <v>64</v>
      </c>
      <c r="E20" s="3">
        <v>5584.2</v>
      </c>
      <c r="F20" s="77">
        <v>365</v>
      </c>
      <c r="G20" s="50"/>
      <c r="H20" s="48"/>
      <c r="I20" s="3"/>
      <c r="J20" s="3">
        <f t="shared" si="4"/>
        <v>5584.2</v>
      </c>
      <c r="K20" s="3"/>
      <c r="L20" s="3"/>
      <c r="M20" s="3">
        <v>893.47</v>
      </c>
      <c r="N20" s="3">
        <v>-7.0000000000000007E-2</v>
      </c>
      <c r="O20" s="3">
        <f t="shared" si="3"/>
        <v>893.4</v>
      </c>
      <c r="P20" s="33">
        <f t="shared" si="1"/>
        <v>4690.8</v>
      </c>
    </row>
    <row r="21" spans="1:16" ht="21">
      <c r="A21" s="1"/>
      <c r="B21" t="s">
        <v>65</v>
      </c>
      <c r="C21" s="2" t="s">
        <v>66</v>
      </c>
      <c r="D21" t="s">
        <v>67</v>
      </c>
      <c r="E21" s="3">
        <v>6994.65</v>
      </c>
      <c r="F21" s="77">
        <v>365</v>
      </c>
      <c r="G21" s="3"/>
      <c r="H21" s="50"/>
      <c r="I21" s="3"/>
      <c r="J21" s="3">
        <f t="shared" si="4"/>
        <v>6994.65</v>
      </c>
      <c r="K21" s="3"/>
      <c r="L21" s="3"/>
      <c r="M21" s="3">
        <v>1253.44</v>
      </c>
      <c r="N21" s="3">
        <v>0.01</v>
      </c>
      <c r="O21" s="3">
        <f t="shared" si="3"/>
        <v>1253.45</v>
      </c>
      <c r="P21" s="33">
        <f t="shared" si="1"/>
        <v>5741.2</v>
      </c>
    </row>
    <row r="22" spans="1:16" ht="21">
      <c r="A22" s="1"/>
      <c r="B22" t="s">
        <v>68</v>
      </c>
      <c r="C22" s="2" t="s">
        <v>69</v>
      </c>
      <c r="D22" t="s">
        <v>181</v>
      </c>
      <c r="E22" s="3"/>
      <c r="F22" s="77"/>
      <c r="G22" s="3"/>
      <c r="H22" s="50"/>
      <c r="I22" s="3"/>
      <c r="J22" s="3">
        <f t="shared" si="4"/>
        <v>0</v>
      </c>
      <c r="K22" s="3"/>
      <c r="L22" s="3"/>
      <c r="M22" s="3"/>
      <c r="N22" s="3"/>
      <c r="O22" s="3">
        <f t="shared" si="3"/>
        <v>0</v>
      </c>
      <c r="P22" s="33">
        <f t="shared" si="1"/>
        <v>0</v>
      </c>
    </row>
    <row r="23" spans="1:16" ht="21">
      <c r="A23" s="1"/>
      <c r="B23" t="s">
        <v>71</v>
      </c>
      <c r="C23" s="2" t="s">
        <v>72</v>
      </c>
      <c r="D23" t="s">
        <v>67</v>
      </c>
      <c r="E23" s="3">
        <v>5555.1</v>
      </c>
      <c r="F23" s="77">
        <v>365</v>
      </c>
      <c r="G23" s="3"/>
      <c r="H23" s="50"/>
      <c r="I23" s="3"/>
      <c r="J23" s="3">
        <f t="shared" si="4"/>
        <v>5555.1</v>
      </c>
      <c r="K23" s="3"/>
      <c r="L23" s="3"/>
      <c r="M23" s="3">
        <v>877.86</v>
      </c>
      <c r="N23" s="3">
        <v>0.04</v>
      </c>
      <c r="O23" s="3">
        <f t="shared" si="3"/>
        <v>877.9</v>
      </c>
      <c r="P23" s="33">
        <f t="shared" si="1"/>
        <v>4677.2000000000007</v>
      </c>
    </row>
    <row r="24" spans="1:16" s="90" customFormat="1" ht="18.75">
      <c r="A24" s="91"/>
      <c r="B24" s="92" t="s">
        <v>36</v>
      </c>
      <c r="C24" s="93"/>
      <c r="D24" s="94"/>
      <c r="E24" s="79">
        <f>SUM(E12:E23)</f>
        <v>53716.049999999996</v>
      </c>
      <c r="F24" s="79"/>
      <c r="G24" s="79"/>
      <c r="H24" s="79">
        <f>SUM(H12:H23)</f>
        <v>9</v>
      </c>
      <c r="I24" s="79">
        <f>SUM(I12:I20)</f>
        <v>0</v>
      </c>
      <c r="J24" s="79">
        <f>SUM(J12:L23)</f>
        <v>44304.9201369863</v>
      </c>
      <c r="K24" s="79">
        <f>SUM(K12:M23)</f>
        <v>6744.6599999999989</v>
      </c>
      <c r="L24" s="79">
        <f>SUM(L12:N23)</f>
        <v>6744.51</v>
      </c>
      <c r="M24" s="79">
        <f>SUM(M12:M23)</f>
        <v>6744.6599999999989</v>
      </c>
      <c r="N24" s="79">
        <f>SUM(N12:N23)</f>
        <v>-0.15000000000000002</v>
      </c>
      <c r="O24" s="79">
        <f>SUM(O12:O23)</f>
        <v>6744.5099999999993</v>
      </c>
      <c r="P24" s="79">
        <f>SUM(P12:P23)</f>
        <v>37560.410136986306</v>
      </c>
    </row>
    <row r="25" spans="1:16" ht="18.75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2"/>
    </row>
    <row r="26" spans="1:16" ht="18.75">
      <c r="A26" s="1"/>
      <c r="B26" s="23" t="s">
        <v>73</v>
      </c>
      <c r="C26" s="39" t="s">
        <v>74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2"/>
    </row>
    <row r="27" spans="1:16" ht="21">
      <c r="A27" s="1"/>
      <c r="B27" s="1" t="s">
        <v>75</v>
      </c>
      <c r="C27" s="2" t="s">
        <v>76</v>
      </c>
      <c r="D27" t="s">
        <v>77</v>
      </c>
      <c r="E27" s="3">
        <v>8087.1</v>
      </c>
      <c r="F27" s="77">
        <v>365</v>
      </c>
      <c r="G27" s="3"/>
      <c r="H27" s="72"/>
      <c r="I27" s="3"/>
      <c r="J27" s="3">
        <f>E27/365*F27</f>
        <v>8087.0999999999995</v>
      </c>
      <c r="K27" s="3">
        <v>0</v>
      </c>
      <c r="L27" s="3"/>
      <c r="M27" s="3">
        <v>1727.4</v>
      </c>
      <c r="N27" s="3">
        <v>0.1</v>
      </c>
      <c r="O27" s="3">
        <f>SUM(M27:N27)</f>
        <v>1727.5</v>
      </c>
      <c r="P27" s="33">
        <f>J27-O27</f>
        <v>6359.5999999999995</v>
      </c>
    </row>
    <row r="28" spans="1:16" ht="21">
      <c r="A28" s="1"/>
      <c r="B28" s="1" t="s">
        <v>78</v>
      </c>
      <c r="C28" s="2" t="s">
        <v>79</v>
      </c>
      <c r="D28" t="s">
        <v>91</v>
      </c>
      <c r="E28" s="3">
        <v>8087.1</v>
      </c>
      <c r="F28" s="77">
        <v>365</v>
      </c>
      <c r="G28" s="3"/>
      <c r="H28" s="50"/>
      <c r="I28" s="3"/>
      <c r="J28" s="3">
        <f>E28/365*F28</f>
        <v>8087.0999999999995</v>
      </c>
      <c r="K28" s="3"/>
      <c r="L28" s="3"/>
      <c r="M28" s="3">
        <v>1727.4</v>
      </c>
      <c r="N28" s="3">
        <v>-0.1</v>
      </c>
      <c r="O28" s="3">
        <f>SUM(M28:N28)</f>
        <v>1727.3000000000002</v>
      </c>
      <c r="P28" s="33">
        <f>J28-O28</f>
        <v>6359.7999999999993</v>
      </c>
    </row>
    <row r="29" spans="1:16" ht="21">
      <c r="A29" s="1"/>
      <c r="B29" s="1" t="s">
        <v>81</v>
      </c>
      <c r="C29" s="2" t="s">
        <v>82</v>
      </c>
      <c r="D29" s="1" t="s">
        <v>83</v>
      </c>
      <c r="E29" s="3">
        <v>8087.1</v>
      </c>
      <c r="F29" s="77">
        <v>365</v>
      </c>
      <c r="G29" s="3"/>
      <c r="H29" s="73"/>
      <c r="I29" s="3"/>
      <c r="J29" s="3">
        <f>E29/365*F29</f>
        <v>8087.0999999999995</v>
      </c>
      <c r="K29" s="3">
        <v>0</v>
      </c>
      <c r="L29" s="3"/>
      <c r="M29" s="3">
        <v>1727.4</v>
      </c>
      <c r="N29" s="3">
        <v>0.1</v>
      </c>
      <c r="O29" s="3">
        <f>SUM(M29:N29)</f>
        <v>1727.5</v>
      </c>
      <c r="P29" s="33">
        <f>J29-O29</f>
        <v>6359.5999999999995</v>
      </c>
    </row>
    <row r="30" spans="1:16" ht="21">
      <c r="A30" s="1"/>
      <c r="B30" s="43" t="s">
        <v>84</v>
      </c>
      <c r="C30" s="2" t="s">
        <v>85</v>
      </c>
      <c r="D30" t="s">
        <v>80</v>
      </c>
      <c r="E30" s="3">
        <v>8087.1</v>
      </c>
      <c r="F30" s="77">
        <v>365</v>
      </c>
      <c r="G30" s="50"/>
      <c r="H30" s="50"/>
      <c r="I30" s="3"/>
      <c r="J30" s="3">
        <f>E30/365*F30</f>
        <v>8087.0999999999995</v>
      </c>
      <c r="K30" s="3"/>
      <c r="L30" s="3"/>
      <c r="M30" s="3">
        <v>1727.4</v>
      </c>
      <c r="N30" s="3">
        <v>0.1</v>
      </c>
      <c r="O30" s="3">
        <f>SUM(M30:N30)</f>
        <v>1727.5</v>
      </c>
      <c r="P30" s="33">
        <f>J30-O30</f>
        <v>6359.5999999999995</v>
      </c>
    </row>
    <row r="31" spans="1:16" s="90" customFormat="1" ht="18.75">
      <c r="A31" s="91"/>
      <c r="B31" s="92" t="s">
        <v>36</v>
      </c>
      <c r="C31" s="93"/>
      <c r="D31" s="94"/>
      <c r="E31" s="79">
        <f>SUM(E27:E30)</f>
        <v>32348.400000000001</v>
      </c>
      <c r="F31" s="79"/>
      <c r="G31" s="79"/>
      <c r="H31" s="79">
        <f>SUM(H27:H30)</f>
        <v>0</v>
      </c>
      <c r="I31" s="79">
        <f>SUM(I27:I29)</f>
        <v>0</v>
      </c>
      <c r="J31" s="79">
        <f>SUM(J27:J30)</f>
        <v>32348.399999999998</v>
      </c>
      <c r="K31" s="79">
        <f>SUM(K27:K29)</f>
        <v>0</v>
      </c>
      <c r="L31" s="79">
        <f>SUM(L27:L29)</f>
        <v>0</v>
      </c>
      <c r="M31" s="79">
        <f>SUM(M27:M30)</f>
        <v>6909.6</v>
      </c>
      <c r="N31" s="79">
        <f>SUM(N27:N30)</f>
        <v>0.2</v>
      </c>
      <c r="O31" s="79">
        <f>SUM(O27:O30)</f>
        <v>6909.8</v>
      </c>
      <c r="P31" s="79">
        <f>SUM(P27:P30)</f>
        <v>25438.599999999995</v>
      </c>
    </row>
    <row r="32" spans="1:16" ht="18.75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2"/>
    </row>
    <row r="33" spans="1:16" ht="18.75">
      <c r="A33" s="1"/>
      <c r="B33" s="23" t="s">
        <v>86</v>
      </c>
      <c r="C33" s="39" t="s">
        <v>87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2"/>
    </row>
    <row r="34" spans="1:16" ht="21">
      <c r="A34" s="1"/>
      <c r="B34" s="1" t="s">
        <v>88</v>
      </c>
      <c r="C34" s="2"/>
      <c r="D34" t="s">
        <v>89</v>
      </c>
      <c r="E34" s="3"/>
      <c r="F34" s="77"/>
      <c r="G34" s="3"/>
      <c r="H34" s="50"/>
      <c r="I34" s="3"/>
      <c r="J34" s="3"/>
      <c r="K34" s="3"/>
      <c r="L34" s="3"/>
      <c r="M34" s="3"/>
      <c r="N34" s="3"/>
      <c r="O34" s="3"/>
      <c r="P34" s="55"/>
    </row>
    <row r="35" spans="1:16" ht="21">
      <c r="A35" s="1"/>
      <c r="B35" t="s">
        <v>88</v>
      </c>
      <c r="C35" s="2" t="s">
        <v>90</v>
      </c>
      <c r="D35" t="s">
        <v>91</v>
      </c>
      <c r="E35" s="3">
        <v>8087.1</v>
      </c>
      <c r="F35" s="77">
        <v>365</v>
      </c>
      <c r="G35" s="3"/>
      <c r="H35" s="50"/>
      <c r="I35" s="3"/>
      <c r="J35" s="3">
        <f t="shared" ref="J35:J53" si="5">E35/365*F35</f>
        <v>8087.0999999999995</v>
      </c>
      <c r="K35" s="3"/>
      <c r="L35" s="3"/>
      <c r="M35" s="3">
        <v>1727.4</v>
      </c>
      <c r="N35" s="3">
        <v>-0.1</v>
      </c>
      <c r="O35" s="3">
        <f t="shared" ref="O35:O53" si="6">SUM(M35:N35)</f>
        <v>1727.3000000000002</v>
      </c>
      <c r="P35" s="33">
        <f t="shared" ref="P35:P53" si="7">J35-O35</f>
        <v>6359.7999999999993</v>
      </c>
    </row>
    <row r="36" spans="1:16" ht="21">
      <c r="A36" s="1"/>
      <c r="B36" s="43" t="s">
        <v>92</v>
      </c>
      <c r="C36" s="2" t="s">
        <v>93</v>
      </c>
      <c r="D36" t="s">
        <v>80</v>
      </c>
      <c r="E36" s="3">
        <v>8087.1</v>
      </c>
      <c r="F36" s="77">
        <v>365</v>
      </c>
      <c r="G36" s="3"/>
      <c r="H36" s="48"/>
      <c r="I36" s="3"/>
      <c r="J36" s="3">
        <f>E36/365*F36</f>
        <v>8087.0999999999995</v>
      </c>
      <c r="K36" s="3">
        <v>0</v>
      </c>
      <c r="L36" s="3"/>
      <c r="M36" s="3">
        <v>1727.4</v>
      </c>
      <c r="N36" s="3">
        <v>0.1</v>
      </c>
      <c r="O36" s="3">
        <f>SUM(M36:N36)</f>
        <v>1727.5</v>
      </c>
      <c r="P36" s="33">
        <f>J36-O36</f>
        <v>6359.5999999999995</v>
      </c>
    </row>
    <row r="37" spans="1:16" ht="21">
      <c r="A37" s="1"/>
      <c r="B37" s="43" t="s">
        <v>94</v>
      </c>
      <c r="C37" s="2" t="s">
        <v>95</v>
      </c>
      <c r="D37" s="43" t="s">
        <v>96</v>
      </c>
      <c r="E37" s="3"/>
      <c r="F37" s="77"/>
      <c r="G37" s="3"/>
      <c r="H37" s="50"/>
      <c r="I37" s="3"/>
      <c r="J37" s="3">
        <f t="shared" si="5"/>
        <v>0</v>
      </c>
      <c r="K37" s="3">
        <v>0</v>
      </c>
      <c r="L37" s="3"/>
      <c r="M37" s="3"/>
      <c r="N37" s="3"/>
      <c r="O37" s="3">
        <f t="shared" si="6"/>
        <v>0</v>
      </c>
      <c r="P37" s="70">
        <f t="shared" si="7"/>
        <v>0</v>
      </c>
    </row>
    <row r="38" spans="1:16" ht="21">
      <c r="A38" s="1"/>
      <c r="B38" s="1" t="s">
        <v>97</v>
      </c>
      <c r="C38" s="2" t="s">
        <v>98</v>
      </c>
      <c r="D38" s="1" t="s">
        <v>99</v>
      </c>
      <c r="E38" s="3">
        <v>8087.1</v>
      </c>
      <c r="F38" s="77">
        <v>364</v>
      </c>
      <c r="G38" s="3"/>
      <c r="H38" s="50">
        <v>1</v>
      </c>
      <c r="I38" s="3"/>
      <c r="J38" s="3">
        <f>E38/365*F38</f>
        <v>8064.943561643835</v>
      </c>
      <c r="K38" s="3">
        <v>0</v>
      </c>
      <c r="L38" s="3"/>
      <c r="M38" s="3">
        <v>1722.67</v>
      </c>
      <c r="N38" s="3">
        <v>7.0000000000000007E-2</v>
      </c>
      <c r="O38" s="3">
        <f t="shared" si="6"/>
        <v>1722.74</v>
      </c>
      <c r="P38" s="33">
        <f t="shared" si="7"/>
        <v>6342.2035616438352</v>
      </c>
    </row>
    <row r="39" spans="1:16" ht="21">
      <c r="A39" s="1"/>
      <c r="B39" s="1" t="s">
        <v>100</v>
      </c>
      <c r="C39" s="2" t="s">
        <v>101</v>
      </c>
      <c r="D39" s="1" t="s">
        <v>102</v>
      </c>
      <c r="E39" s="3">
        <v>8087.1</v>
      </c>
      <c r="F39" s="77">
        <v>365</v>
      </c>
      <c r="G39" s="3"/>
      <c r="H39" s="48"/>
      <c r="I39" s="3"/>
      <c r="J39" s="3">
        <f t="shared" ref="J39:J40" si="8">E39/365*F39</f>
        <v>8087.0999999999995</v>
      </c>
      <c r="K39" s="3">
        <v>0</v>
      </c>
      <c r="L39" s="3"/>
      <c r="M39" s="3">
        <v>1727.4</v>
      </c>
      <c r="N39" s="3">
        <v>0.1</v>
      </c>
      <c r="O39" s="3">
        <f t="shared" si="6"/>
        <v>1727.5</v>
      </c>
      <c r="P39" s="33">
        <f t="shared" si="7"/>
        <v>6359.5999999999995</v>
      </c>
    </row>
    <row r="40" spans="1:16" ht="21">
      <c r="A40" s="1"/>
      <c r="B40" s="43" t="s">
        <v>103</v>
      </c>
      <c r="C40" s="2" t="s">
        <v>104</v>
      </c>
      <c r="D40" s="1" t="s">
        <v>102</v>
      </c>
      <c r="E40" s="3">
        <v>7816.2</v>
      </c>
      <c r="F40" s="77">
        <v>365</v>
      </c>
      <c r="G40" s="3"/>
      <c r="H40" s="50"/>
      <c r="I40" s="3"/>
      <c r="J40" s="3">
        <f t="shared" si="8"/>
        <v>7816.1999999999989</v>
      </c>
      <c r="K40" s="3">
        <v>0</v>
      </c>
      <c r="L40" s="3"/>
      <c r="M40" s="3">
        <v>1669.54</v>
      </c>
      <c r="N40" s="3">
        <v>0.06</v>
      </c>
      <c r="O40" s="3">
        <f t="shared" si="6"/>
        <v>1669.6</v>
      </c>
      <c r="P40" s="33">
        <f t="shared" si="7"/>
        <v>6146.5999999999985</v>
      </c>
    </row>
    <row r="41" spans="1:16" ht="21">
      <c r="A41" s="1"/>
      <c r="B41" s="43" t="s">
        <v>105</v>
      </c>
      <c r="C41" s="2" t="s">
        <v>106</v>
      </c>
      <c r="D41" s="1" t="s">
        <v>102</v>
      </c>
      <c r="E41" s="3"/>
      <c r="F41" s="77"/>
      <c r="G41" s="3"/>
      <c r="H41" s="48"/>
      <c r="I41" s="3"/>
      <c r="J41" s="3">
        <f t="shared" si="5"/>
        <v>0</v>
      </c>
      <c r="K41" s="3">
        <v>0</v>
      </c>
      <c r="L41" s="3"/>
      <c r="M41" s="3"/>
      <c r="N41" s="3"/>
      <c r="O41" s="3">
        <f t="shared" si="6"/>
        <v>0</v>
      </c>
      <c r="P41" s="33">
        <f t="shared" si="7"/>
        <v>0</v>
      </c>
    </row>
    <row r="42" spans="1:16" ht="21">
      <c r="A42" s="1"/>
      <c r="B42" t="s">
        <v>107</v>
      </c>
      <c r="C42" s="2" t="s">
        <v>108</v>
      </c>
      <c r="D42" t="s">
        <v>109</v>
      </c>
      <c r="E42" s="3">
        <v>8087.1</v>
      </c>
      <c r="F42" s="77">
        <v>362</v>
      </c>
      <c r="G42" s="3"/>
      <c r="H42" s="48">
        <v>3</v>
      </c>
      <c r="I42" s="3"/>
      <c r="J42" s="3">
        <f t="shared" si="5"/>
        <v>8020.6306849315069</v>
      </c>
      <c r="K42" s="3">
        <v>0</v>
      </c>
      <c r="L42" s="3"/>
      <c r="M42" s="3">
        <v>1713.21</v>
      </c>
      <c r="N42" s="3">
        <v>0.02</v>
      </c>
      <c r="O42" s="3">
        <f t="shared" si="6"/>
        <v>1713.23</v>
      </c>
      <c r="P42" s="33">
        <f t="shared" si="7"/>
        <v>6307.4006849315065</v>
      </c>
    </row>
    <row r="43" spans="1:16" ht="21">
      <c r="A43" s="1"/>
      <c r="B43" s="1" t="s">
        <v>110</v>
      </c>
      <c r="C43" s="2" t="s">
        <v>111</v>
      </c>
      <c r="D43" s="1" t="s">
        <v>109</v>
      </c>
      <c r="E43" s="3">
        <v>8087.1</v>
      </c>
      <c r="F43" s="77">
        <v>365</v>
      </c>
      <c r="G43" s="3"/>
      <c r="H43" s="48"/>
      <c r="I43" s="3"/>
      <c r="J43" s="3">
        <f t="shared" si="5"/>
        <v>8087.0999999999995</v>
      </c>
      <c r="K43" s="3">
        <v>0</v>
      </c>
      <c r="L43" s="3"/>
      <c r="M43" s="3">
        <v>1727.4</v>
      </c>
      <c r="N43" s="3">
        <v>-0.1</v>
      </c>
      <c r="O43" s="3">
        <f t="shared" si="6"/>
        <v>1727.3000000000002</v>
      </c>
      <c r="P43" s="33">
        <f t="shared" si="7"/>
        <v>6359.7999999999993</v>
      </c>
    </row>
    <row r="44" spans="1:16" ht="21">
      <c r="A44" s="1"/>
      <c r="B44" s="1" t="s">
        <v>182</v>
      </c>
      <c r="C44" s="2" t="s">
        <v>113</v>
      </c>
      <c r="D44" s="1" t="s">
        <v>114</v>
      </c>
      <c r="E44" s="3">
        <v>7816.2</v>
      </c>
      <c r="F44" s="77">
        <v>365</v>
      </c>
      <c r="G44" s="50"/>
      <c r="H44" s="48"/>
      <c r="I44" s="3"/>
      <c r="J44" s="3">
        <f t="shared" si="5"/>
        <v>7816.1999999999989</v>
      </c>
      <c r="K44" s="3"/>
      <c r="L44" s="3"/>
      <c r="M44" s="3">
        <v>1669.54</v>
      </c>
      <c r="N44" s="3">
        <v>-0.14000000000000001</v>
      </c>
      <c r="O44" s="3">
        <f t="shared" si="6"/>
        <v>1669.3999999999999</v>
      </c>
      <c r="P44" s="33">
        <f t="shared" si="7"/>
        <v>6146.7999999999993</v>
      </c>
    </row>
    <row r="45" spans="1:16" ht="21">
      <c r="A45" s="1"/>
      <c r="B45" s="1" t="s">
        <v>115</v>
      </c>
      <c r="C45" s="2" t="s">
        <v>116</v>
      </c>
      <c r="D45" s="1" t="s">
        <v>114</v>
      </c>
      <c r="E45" s="3">
        <v>8087.1</v>
      </c>
      <c r="F45" s="77">
        <v>365</v>
      </c>
      <c r="G45" s="3"/>
      <c r="H45" s="50"/>
      <c r="I45" s="3"/>
      <c r="J45" s="3">
        <f t="shared" si="5"/>
        <v>8087.0999999999995</v>
      </c>
      <c r="K45" s="3">
        <v>0</v>
      </c>
      <c r="L45" s="3"/>
      <c r="M45" s="3">
        <v>1727.4</v>
      </c>
      <c r="N45" s="3">
        <v>-0.1</v>
      </c>
      <c r="O45" s="3">
        <f t="shared" si="6"/>
        <v>1727.3000000000002</v>
      </c>
      <c r="P45" s="33">
        <f t="shared" si="7"/>
        <v>6359.7999999999993</v>
      </c>
    </row>
    <row r="46" spans="1:16" ht="21">
      <c r="A46" s="1"/>
      <c r="B46" t="s">
        <v>117</v>
      </c>
      <c r="C46" s="2" t="s">
        <v>118</v>
      </c>
      <c r="D46" t="s">
        <v>119</v>
      </c>
      <c r="E46" s="3">
        <v>8087.1</v>
      </c>
      <c r="F46" s="77">
        <v>287</v>
      </c>
      <c r="G46" s="3"/>
      <c r="H46" s="50">
        <v>1</v>
      </c>
      <c r="I46" s="3"/>
      <c r="J46" s="3">
        <f t="shared" si="5"/>
        <v>6358.8978082191779</v>
      </c>
      <c r="K46" s="3">
        <v>0</v>
      </c>
      <c r="L46" s="3"/>
      <c r="M46" s="3">
        <v>1358.26</v>
      </c>
      <c r="N46" s="3">
        <v>0.04</v>
      </c>
      <c r="O46" s="3">
        <f t="shared" si="6"/>
        <v>1358.3</v>
      </c>
      <c r="P46" s="33">
        <f t="shared" si="7"/>
        <v>5000.5978082191778</v>
      </c>
    </row>
    <row r="47" spans="1:16" ht="21">
      <c r="A47" s="1"/>
      <c r="B47" t="s">
        <v>120</v>
      </c>
      <c r="C47" s="2" t="s">
        <v>121</v>
      </c>
      <c r="D47" t="s">
        <v>119</v>
      </c>
      <c r="E47" s="3">
        <v>8087.1</v>
      </c>
      <c r="F47" s="77">
        <v>364</v>
      </c>
      <c r="G47" s="3"/>
      <c r="H47" s="50">
        <v>1</v>
      </c>
      <c r="I47" s="3"/>
      <c r="J47" s="3">
        <f t="shared" si="5"/>
        <v>8064.943561643835</v>
      </c>
      <c r="K47" s="3">
        <v>0</v>
      </c>
      <c r="L47" s="3"/>
      <c r="M47" s="3">
        <v>1722.67</v>
      </c>
      <c r="N47" s="3">
        <v>-0.13</v>
      </c>
      <c r="O47" s="3">
        <f t="shared" si="6"/>
        <v>1722.54</v>
      </c>
      <c r="P47" s="33">
        <f t="shared" si="7"/>
        <v>6342.403561643835</v>
      </c>
    </row>
    <row r="48" spans="1:16" ht="21">
      <c r="A48" s="1"/>
      <c r="B48" t="s">
        <v>122</v>
      </c>
      <c r="C48" s="2" t="s">
        <v>123</v>
      </c>
      <c r="D48" t="s">
        <v>119</v>
      </c>
      <c r="E48" s="3">
        <v>8087.1</v>
      </c>
      <c r="F48" s="77">
        <v>364</v>
      </c>
      <c r="G48" s="3"/>
      <c r="H48" s="50">
        <v>1</v>
      </c>
      <c r="I48" s="3"/>
      <c r="J48" s="3">
        <f t="shared" si="5"/>
        <v>8064.943561643835</v>
      </c>
      <c r="K48" s="3">
        <v>0</v>
      </c>
      <c r="L48" s="3"/>
      <c r="M48" s="3">
        <v>1722.67</v>
      </c>
      <c r="N48" s="3">
        <v>7.0000000000000007E-2</v>
      </c>
      <c r="O48" s="3">
        <f t="shared" si="6"/>
        <v>1722.74</v>
      </c>
      <c r="P48" s="33">
        <f t="shared" si="7"/>
        <v>6342.2035616438352</v>
      </c>
    </row>
    <row r="49" spans="1:16" ht="21">
      <c r="A49" s="1"/>
      <c r="B49" t="s">
        <v>124</v>
      </c>
      <c r="C49" s="2" t="s">
        <v>125</v>
      </c>
      <c r="D49" t="s">
        <v>119</v>
      </c>
      <c r="E49" s="3">
        <v>8087.1</v>
      </c>
      <c r="F49" s="77">
        <v>365</v>
      </c>
      <c r="G49" s="3"/>
      <c r="H49" s="50"/>
      <c r="I49" s="3"/>
      <c r="J49" s="3">
        <f t="shared" si="5"/>
        <v>8087.0999999999995</v>
      </c>
      <c r="K49" s="3">
        <v>0</v>
      </c>
      <c r="L49" s="3"/>
      <c r="M49" s="3">
        <v>1727.4</v>
      </c>
      <c r="N49" s="3">
        <v>0.1</v>
      </c>
      <c r="O49" s="3">
        <f t="shared" si="6"/>
        <v>1727.5</v>
      </c>
      <c r="P49" s="57">
        <f t="shared" si="7"/>
        <v>6359.5999999999995</v>
      </c>
    </row>
    <row r="50" spans="1:16" ht="21">
      <c r="A50" s="1"/>
      <c r="B50" t="s">
        <v>126</v>
      </c>
      <c r="C50" s="2" t="s">
        <v>127</v>
      </c>
      <c r="D50" t="s">
        <v>128</v>
      </c>
      <c r="E50" s="3">
        <v>5221.3500000000004</v>
      </c>
      <c r="F50" s="77">
        <v>365</v>
      </c>
      <c r="G50" s="3"/>
      <c r="H50" s="50"/>
      <c r="I50" s="3"/>
      <c r="J50" s="3">
        <f t="shared" si="5"/>
        <v>5221.3500000000004</v>
      </c>
      <c r="K50" s="3"/>
      <c r="L50" s="3"/>
      <c r="M50" s="3">
        <v>568.08000000000004</v>
      </c>
      <c r="N50" s="3">
        <v>7.0000000000000007E-2</v>
      </c>
      <c r="O50" s="3">
        <f t="shared" si="6"/>
        <v>568.15000000000009</v>
      </c>
      <c r="P50" s="33">
        <f t="shared" si="7"/>
        <v>4653.2000000000007</v>
      </c>
    </row>
    <row r="51" spans="1:16" ht="21">
      <c r="A51" s="1"/>
      <c r="B51" t="s">
        <v>129</v>
      </c>
      <c r="C51" s="2" t="s">
        <v>183</v>
      </c>
      <c r="D51" s="1" t="s">
        <v>131</v>
      </c>
      <c r="E51" s="3"/>
      <c r="F51" s="77"/>
      <c r="G51" s="3"/>
      <c r="H51" s="50"/>
      <c r="I51" s="3"/>
      <c r="J51" s="3">
        <f t="shared" si="5"/>
        <v>0</v>
      </c>
      <c r="K51" s="3"/>
      <c r="L51" s="3"/>
      <c r="M51" s="3"/>
      <c r="N51" s="3"/>
      <c r="O51" s="3"/>
      <c r="P51" s="33"/>
    </row>
    <row r="52" spans="1:16" ht="21">
      <c r="A52" s="1"/>
      <c r="B52" t="s">
        <v>132</v>
      </c>
      <c r="C52" s="2" t="s">
        <v>133</v>
      </c>
      <c r="D52" s="43" t="s">
        <v>184</v>
      </c>
      <c r="E52" s="3">
        <v>8087.1</v>
      </c>
      <c r="F52" s="77">
        <v>75</v>
      </c>
      <c r="G52" s="3"/>
      <c r="H52" s="50"/>
      <c r="I52" s="3"/>
      <c r="J52" s="3">
        <f t="shared" si="5"/>
        <v>1661.7328767123288</v>
      </c>
      <c r="K52" s="3"/>
      <c r="L52" s="3"/>
      <c r="M52" s="3">
        <v>354.95</v>
      </c>
      <c r="N52" s="3">
        <v>-0.02</v>
      </c>
      <c r="O52" s="3">
        <f t="shared" si="6"/>
        <v>354.93</v>
      </c>
      <c r="P52" s="33">
        <f t="shared" si="7"/>
        <v>1306.8028767123287</v>
      </c>
    </row>
    <row r="53" spans="1:16" ht="21">
      <c r="A53" s="1"/>
      <c r="B53" t="s">
        <v>135</v>
      </c>
      <c r="C53" s="2" t="s">
        <v>136</v>
      </c>
      <c r="D53" s="43" t="s">
        <v>185</v>
      </c>
      <c r="E53" s="3">
        <v>8087.1</v>
      </c>
      <c r="F53" s="77">
        <v>44</v>
      </c>
      <c r="G53" s="3"/>
      <c r="H53" s="50"/>
      <c r="I53" s="3"/>
      <c r="J53" s="3">
        <f t="shared" si="5"/>
        <v>974.88328767123289</v>
      </c>
      <c r="K53" s="3"/>
      <c r="L53" s="3"/>
      <c r="M53" s="3">
        <v>208.23</v>
      </c>
      <c r="N53" s="3">
        <v>0.05</v>
      </c>
      <c r="O53" s="3">
        <f t="shared" si="6"/>
        <v>208.28</v>
      </c>
      <c r="P53" s="33">
        <f t="shared" si="7"/>
        <v>766.60328767123292</v>
      </c>
    </row>
    <row r="54" spans="1:16" s="90" customFormat="1" ht="18.75">
      <c r="A54" s="91"/>
      <c r="B54" s="92" t="s">
        <v>36</v>
      </c>
      <c r="C54" s="93"/>
      <c r="D54" s="94"/>
      <c r="E54" s="79">
        <f>SUM(E34:E53)</f>
        <v>125986.05000000003</v>
      </c>
      <c r="F54" s="79"/>
      <c r="G54" s="79">
        <f>SUM(G34:G49)</f>
        <v>0</v>
      </c>
      <c r="H54" s="79">
        <f>SUM(H34:H53)</f>
        <v>7</v>
      </c>
      <c r="I54" s="79">
        <f>SUM(I34:I49)</f>
        <v>0</v>
      </c>
      <c r="J54" s="79">
        <f t="shared" ref="J54:P54" si="9">SUM(J34:J53)</f>
        <v>110587.32534246573</v>
      </c>
      <c r="K54" s="79">
        <f t="shared" si="9"/>
        <v>0</v>
      </c>
      <c r="L54" s="79">
        <f t="shared" si="9"/>
        <v>0</v>
      </c>
      <c r="M54" s="79">
        <f t="shared" si="9"/>
        <v>23074.22</v>
      </c>
      <c r="N54" s="79">
        <f t="shared" si="9"/>
        <v>0.09</v>
      </c>
      <c r="O54" s="79">
        <f t="shared" si="9"/>
        <v>23074.31</v>
      </c>
      <c r="P54" s="79">
        <f t="shared" si="9"/>
        <v>87513.015342465762</v>
      </c>
    </row>
    <row r="55" spans="1:16" ht="18.75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2"/>
    </row>
    <row r="56" spans="1:16" ht="18.75">
      <c r="A56" s="1"/>
      <c r="B56" s="23" t="s">
        <v>138</v>
      </c>
      <c r="C56" s="39" t="s">
        <v>139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2"/>
    </row>
    <row r="57" spans="1:16" ht="21">
      <c r="A57" s="1"/>
      <c r="B57" s="43" t="s">
        <v>140</v>
      </c>
      <c r="C57" s="2" t="s">
        <v>141</v>
      </c>
      <c r="D57" s="1" t="s">
        <v>142</v>
      </c>
      <c r="E57" s="3"/>
      <c r="F57" s="77">
        <v>46</v>
      </c>
      <c r="G57" s="3"/>
      <c r="H57" s="50"/>
      <c r="I57" s="3"/>
      <c r="J57" s="3">
        <f t="shared" ref="J57:J62" si="10">E57/365*F57</f>
        <v>0</v>
      </c>
      <c r="K57" s="3"/>
      <c r="L57" s="3"/>
      <c r="M57" s="3"/>
      <c r="N57" s="3"/>
      <c r="O57" s="3">
        <f t="shared" ref="O57:O62" si="11">SUM(M57:N57)</f>
        <v>0</v>
      </c>
      <c r="P57" s="70">
        <f t="shared" ref="P57:P62" si="12">J57-O57</f>
        <v>0</v>
      </c>
    </row>
    <row r="58" spans="1:16" ht="21">
      <c r="A58" s="1"/>
      <c r="B58" s="1" t="s">
        <v>143</v>
      </c>
      <c r="C58" s="2" t="s">
        <v>144</v>
      </c>
      <c r="D58" s="1" t="s">
        <v>89</v>
      </c>
      <c r="E58" s="3">
        <v>8087.1</v>
      </c>
      <c r="F58" s="77">
        <v>365</v>
      </c>
      <c r="G58" s="3"/>
      <c r="H58" s="50"/>
      <c r="I58" s="3"/>
      <c r="J58" s="3">
        <f t="shared" si="10"/>
        <v>8087.0999999999995</v>
      </c>
      <c r="K58" s="3"/>
      <c r="L58" s="3"/>
      <c r="M58" s="3">
        <v>1727.4</v>
      </c>
      <c r="N58" s="3">
        <v>0.1</v>
      </c>
      <c r="O58" s="3">
        <f t="shared" si="11"/>
        <v>1727.5</v>
      </c>
      <c r="P58" s="33">
        <f t="shared" si="12"/>
        <v>6359.5999999999995</v>
      </c>
    </row>
    <row r="59" spans="1:16" ht="21">
      <c r="A59" s="1"/>
      <c r="B59" s="1" t="s">
        <v>186</v>
      </c>
      <c r="C59" s="2" t="s">
        <v>146</v>
      </c>
      <c r="D59" s="1" t="s">
        <v>119</v>
      </c>
      <c r="E59" s="3">
        <v>7816.2</v>
      </c>
      <c r="F59" s="77">
        <v>365</v>
      </c>
      <c r="G59" s="3"/>
      <c r="H59" s="50"/>
      <c r="I59" s="3"/>
      <c r="J59" s="3">
        <f t="shared" si="10"/>
        <v>7816.1999999999989</v>
      </c>
      <c r="K59" s="3"/>
      <c r="L59" s="3"/>
      <c r="M59" s="3">
        <v>1669.54</v>
      </c>
      <c r="N59" s="3">
        <v>0.06</v>
      </c>
      <c r="O59" s="3">
        <f t="shared" si="11"/>
        <v>1669.6</v>
      </c>
      <c r="P59" s="33">
        <f t="shared" si="12"/>
        <v>6146.5999999999985</v>
      </c>
    </row>
    <row r="60" spans="1:16" ht="91.5">
      <c r="A60" s="1" t="s">
        <v>147</v>
      </c>
      <c r="B60" t="s">
        <v>148</v>
      </c>
      <c r="C60" s="2" t="s">
        <v>149</v>
      </c>
      <c r="D60" s="59" t="s">
        <v>150</v>
      </c>
      <c r="E60" s="3">
        <v>7852.05</v>
      </c>
      <c r="F60" s="77">
        <v>365</v>
      </c>
      <c r="G60" s="3"/>
      <c r="H60" s="50"/>
      <c r="I60" s="3"/>
      <c r="J60" s="3">
        <f t="shared" si="10"/>
        <v>7852.0499999999993</v>
      </c>
      <c r="K60" s="3"/>
      <c r="L60" s="3"/>
      <c r="M60" s="3">
        <v>1677.2</v>
      </c>
      <c r="N60" s="3">
        <v>0.05</v>
      </c>
      <c r="O60" s="3">
        <f t="shared" si="11"/>
        <v>1677.25</v>
      </c>
      <c r="P60" s="33">
        <f t="shared" si="12"/>
        <v>6174.7999999999993</v>
      </c>
    </row>
    <row r="61" spans="1:16" ht="91.5">
      <c r="A61" s="1"/>
      <c r="B61" t="s">
        <v>151</v>
      </c>
      <c r="C61" s="2" t="s">
        <v>152</v>
      </c>
      <c r="D61" s="59" t="s">
        <v>150</v>
      </c>
      <c r="E61" s="3">
        <v>7852.05</v>
      </c>
      <c r="F61" s="77">
        <v>364</v>
      </c>
      <c r="G61" s="3"/>
      <c r="H61" s="50">
        <v>1</v>
      </c>
      <c r="I61" s="3"/>
      <c r="J61" s="3">
        <f t="shared" si="10"/>
        <v>7830.537534246575</v>
      </c>
      <c r="K61" s="3"/>
      <c r="L61" s="3"/>
      <c r="M61" s="3">
        <v>1672.6</v>
      </c>
      <c r="N61" s="3">
        <v>-0.06</v>
      </c>
      <c r="O61" s="3">
        <f t="shared" si="11"/>
        <v>1672.54</v>
      </c>
      <c r="P61" s="33">
        <f t="shared" si="12"/>
        <v>6157.997534246575</v>
      </c>
    </row>
    <row r="62" spans="1:16" ht="91.5">
      <c r="A62" s="1"/>
      <c r="B62" t="s">
        <v>153</v>
      </c>
      <c r="C62" s="2" t="s">
        <v>154</v>
      </c>
      <c r="D62" s="59" t="s">
        <v>150</v>
      </c>
      <c r="E62" s="3">
        <v>7852.05</v>
      </c>
      <c r="F62" s="77">
        <v>365</v>
      </c>
      <c r="G62" s="3"/>
      <c r="H62" s="50"/>
      <c r="I62" s="3"/>
      <c r="J62" s="3">
        <f t="shared" si="10"/>
        <v>7852.0499999999993</v>
      </c>
      <c r="K62" s="3"/>
      <c r="L62" s="3"/>
      <c r="M62" s="3">
        <v>1677.2</v>
      </c>
      <c r="N62" s="3">
        <v>0.05</v>
      </c>
      <c r="O62" s="3">
        <f t="shared" si="11"/>
        <v>1677.25</v>
      </c>
      <c r="P62" s="33">
        <f t="shared" si="12"/>
        <v>6174.7999999999993</v>
      </c>
    </row>
    <row r="63" spans="1:16" ht="18.75">
      <c r="A63" s="1"/>
      <c r="B63" s="23" t="s">
        <v>36</v>
      </c>
      <c r="C63" s="39"/>
      <c r="D63" s="40"/>
      <c r="E63" s="41">
        <f>SUM(E57:E62)</f>
        <v>39459.449999999997</v>
      </c>
      <c r="F63" s="41"/>
      <c r="G63" s="41">
        <f t="shared" ref="G63:P63" si="13">SUM(G57:G62)</f>
        <v>0</v>
      </c>
      <c r="H63" s="41">
        <f t="shared" si="13"/>
        <v>1</v>
      </c>
      <c r="I63" s="41">
        <f t="shared" si="13"/>
        <v>0</v>
      </c>
      <c r="J63" s="41">
        <f t="shared" si="13"/>
        <v>39437.937534246572</v>
      </c>
      <c r="K63" s="41">
        <f t="shared" si="13"/>
        <v>0</v>
      </c>
      <c r="L63" s="41">
        <f t="shared" si="13"/>
        <v>0</v>
      </c>
      <c r="M63" s="41">
        <f t="shared" si="13"/>
        <v>8423.94</v>
      </c>
      <c r="N63" s="41">
        <f t="shared" si="13"/>
        <v>0.2</v>
      </c>
      <c r="O63" s="41">
        <f t="shared" si="13"/>
        <v>8424.14</v>
      </c>
      <c r="P63" s="41">
        <f t="shared" si="13"/>
        <v>31013.797534246569</v>
      </c>
    </row>
    <row r="64" spans="1:16" ht="18.75">
      <c r="A64" s="1"/>
      <c r="B64" s="23"/>
      <c r="C64" s="2"/>
      <c r="D64" s="1"/>
      <c r="E64" s="3"/>
      <c r="F64" s="3"/>
      <c r="G64" s="3"/>
      <c r="H64" s="3"/>
      <c r="I64" s="3"/>
      <c r="J64" s="60"/>
      <c r="K64" s="60"/>
      <c r="L64" s="60"/>
      <c r="M64" s="60"/>
      <c r="N64" s="60"/>
      <c r="O64" s="60"/>
      <c r="P64" s="61"/>
    </row>
    <row r="65" spans="1:16" ht="18.75">
      <c r="A65" s="1"/>
      <c r="B65" s="23" t="s">
        <v>155</v>
      </c>
      <c r="C65" s="39" t="s">
        <v>187</v>
      </c>
      <c r="D65" s="1"/>
      <c r="E65" s="3"/>
      <c r="F65" s="3"/>
      <c r="G65" s="3"/>
      <c r="H65" s="3"/>
      <c r="I65" s="3"/>
      <c r="J65" s="60"/>
      <c r="K65" s="60"/>
      <c r="L65" s="60"/>
      <c r="M65" s="60"/>
      <c r="N65" s="60"/>
      <c r="O65" s="60"/>
      <c r="P65" s="61"/>
    </row>
    <row r="66" spans="1:16" ht="21">
      <c r="A66" s="1"/>
      <c r="B66" s="40" t="s">
        <v>157</v>
      </c>
      <c r="C66" s="39" t="s">
        <v>158</v>
      </c>
      <c r="D66" s="43" t="s">
        <v>159</v>
      </c>
      <c r="E66" s="3">
        <v>4342.5</v>
      </c>
      <c r="F66" s="74">
        <v>365</v>
      </c>
      <c r="G66" s="3"/>
      <c r="H66" s="3"/>
      <c r="I66" s="3"/>
      <c r="J66" s="3">
        <f t="shared" ref="J66:J71" si="14">E66/365*F66</f>
        <v>4342.5</v>
      </c>
      <c r="K66" s="60"/>
      <c r="L66" s="60"/>
      <c r="M66" s="75">
        <v>472.46</v>
      </c>
      <c r="N66" s="75">
        <v>0.04</v>
      </c>
      <c r="O66" s="3">
        <f t="shared" ref="O66:O71" si="15">SUM(M66:N66)</f>
        <v>472.5</v>
      </c>
      <c r="P66" s="33">
        <f t="shared" ref="P66:P71" si="16">J66-O66</f>
        <v>3870</v>
      </c>
    </row>
    <row r="67" spans="1:16" ht="21">
      <c r="A67" s="1"/>
      <c r="B67" s="40" t="s">
        <v>160</v>
      </c>
      <c r="C67" s="39" t="s">
        <v>161</v>
      </c>
      <c r="D67" s="43" t="s">
        <v>159</v>
      </c>
      <c r="E67" s="3">
        <v>4342.5</v>
      </c>
      <c r="F67" s="74">
        <v>365</v>
      </c>
      <c r="G67" s="3"/>
      <c r="H67" s="3"/>
      <c r="I67" s="3"/>
      <c r="J67" s="3">
        <f t="shared" si="14"/>
        <v>4342.5</v>
      </c>
      <c r="K67" s="60"/>
      <c r="L67" s="60"/>
      <c r="M67" s="75">
        <v>472.46</v>
      </c>
      <c r="N67" s="75">
        <v>0.04</v>
      </c>
      <c r="O67" s="3">
        <f t="shared" si="15"/>
        <v>472.5</v>
      </c>
      <c r="P67" s="33">
        <f t="shared" si="16"/>
        <v>3870</v>
      </c>
    </row>
    <row r="68" spans="1:16" ht="21">
      <c r="A68" s="1"/>
      <c r="B68" s="40" t="s">
        <v>162</v>
      </c>
      <c r="C68" s="39" t="s">
        <v>163</v>
      </c>
      <c r="D68" s="43" t="s">
        <v>159</v>
      </c>
      <c r="E68" s="3">
        <v>4342.5</v>
      </c>
      <c r="F68" s="74">
        <v>365</v>
      </c>
      <c r="G68" s="3"/>
      <c r="H68" s="3"/>
      <c r="I68" s="3"/>
      <c r="J68" s="3">
        <f t="shared" si="14"/>
        <v>4342.5</v>
      </c>
      <c r="K68" s="60"/>
      <c r="L68" s="60"/>
      <c r="M68" s="75">
        <v>472.46</v>
      </c>
      <c r="N68" s="75">
        <v>0.04</v>
      </c>
      <c r="O68" s="3">
        <f t="shared" si="15"/>
        <v>472.5</v>
      </c>
      <c r="P68" s="33">
        <f t="shared" si="16"/>
        <v>3870</v>
      </c>
    </row>
    <row r="69" spans="1:16" ht="21">
      <c r="A69" s="1"/>
      <c r="B69" s="40" t="s">
        <v>164</v>
      </c>
      <c r="C69" s="39" t="s">
        <v>165</v>
      </c>
      <c r="D69" s="43" t="s">
        <v>159</v>
      </c>
      <c r="E69" s="3">
        <v>4342.5</v>
      </c>
      <c r="F69" s="74">
        <v>365</v>
      </c>
      <c r="G69" s="3"/>
      <c r="H69" s="3"/>
      <c r="I69" s="3"/>
      <c r="J69" s="3">
        <f t="shared" si="14"/>
        <v>4342.5</v>
      </c>
      <c r="K69" s="60"/>
      <c r="L69" s="60"/>
      <c r="M69" s="75">
        <v>472.46</v>
      </c>
      <c r="N69" s="75">
        <v>0.04</v>
      </c>
      <c r="O69" s="3">
        <f t="shared" si="15"/>
        <v>472.5</v>
      </c>
      <c r="P69" s="33">
        <f t="shared" si="16"/>
        <v>3870</v>
      </c>
    </row>
    <row r="70" spans="1:16" ht="21">
      <c r="A70" s="1"/>
      <c r="B70" s="40" t="s">
        <v>166</v>
      </c>
      <c r="C70" s="2" t="s">
        <v>167</v>
      </c>
      <c r="D70" s="43" t="s">
        <v>56</v>
      </c>
      <c r="E70" s="3">
        <v>3000</v>
      </c>
      <c r="F70" s="74">
        <v>365</v>
      </c>
      <c r="G70" s="3"/>
      <c r="H70" s="3"/>
      <c r="I70" s="3"/>
      <c r="J70" s="3">
        <f t="shared" si="14"/>
        <v>3000.0000000000005</v>
      </c>
      <c r="K70" s="3">
        <v>0</v>
      </c>
      <c r="L70" s="3"/>
      <c r="M70" s="3">
        <v>192</v>
      </c>
      <c r="N70" s="3">
        <v>0</v>
      </c>
      <c r="O70" s="3">
        <f t="shared" si="15"/>
        <v>192</v>
      </c>
      <c r="P70" s="33">
        <f t="shared" si="16"/>
        <v>2808.0000000000005</v>
      </c>
    </row>
    <row r="71" spans="1:16" ht="21">
      <c r="A71" s="1"/>
      <c r="B71" s="40" t="s">
        <v>168</v>
      </c>
      <c r="C71" s="2" t="s">
        <v>169</v>
      </c>
      <c r="D71" s="43" t="s">
        <v>159</v>
      </c>
      <c r="E71" s="3">
        <v>4342.5</v>
      </c>
      <c r="F71" s="74">
        <v>105</v>
      </c>
      <c r="G71" s="3"/>
      <c r="H71" s="3"/>
      <c r="I71" s="3"/>
      <c r="J71" s="3">
        <f t="shared" si="14"/>
        <v>1249.2123287671232</v>
      </c>
      <c r="K71" s="3">
        <v>0</v>
      </c>
      <c r="L71" s="3"/>
      <c r="M71" s="3">
        <v>135.91</v>
      </c>
      <c r="N71" s="3">
        <v>0.1</v>
      </c>
      <c r="O71" s="3">
        <f t="shared" si="15"/>
        <v>136.01</v>
      </c>
      <c r="P71" s="33">
        <f t="shared" si="16"/>
        <v>1113.2023287671232</v>
      </c>
    </row>
    <row r="72" spans="1:16" ht="18.75">
      <c r="A72" s="1"/>
      <c r="B72" s="23" t="s">
        <v>36</v>
      </c>
      <c r="C72" s="1"/>
      <c r="D72" s="1"/>
      <c r="E72" s="41">
        <f>SUM(E66:E71)</f>
        <v>24712.5</v>
      </c>
      <c r="F72" s="41"/>
      <c r="G72" s="41"/>
      <c r="H72" s="41">
        <f>H71</f>
        <v>0</v>
      </c>
      <c r="I72" s="41">
        <f>I71</f>
        <v>0</v>
      </c>
      <c r="J72" s="41">
        <f>SUM(J66:J71)</f>
        <v>21619.212328767124</v>
      </c>
      <c r="K72" s="41">
        <f>K71</f>
        <v>0</v>
      </c>
      <c r="L72" s="41">
        <f>L71</f>
        <v>0</v>
      </c>
      <c r="M72" s="41">
        <f>SUM(M66:M71)</f>
        <v>2217.75</v>
      </c>
      <c r="N72" s="41">
        <f>SUM(N66:N71)</f>
        <v>0.26</v>
      </c>
      <c r="O72" s="41">
        <f>SUM(O66:O71)</f>
        <v>2218.0100000000002</v>
      </c>
      <c r="P72" s="79">
        <f>SUM(P66:P71)</f>
        <v>19401.202328767122</v>
      </c>
    </row>
    <row r="73" spans="1:16" ht="18.75">
      <c r="A73" s="1"/>
      <c r="B73" s="23"/>
      <c r="C73" s="1"/>
      <c r="D73" s="1"/>
      <c r="E73" s="3"/>
      <c r="F73" s="3"/>
      <c r="G73" s="3"/>
      <c r="H73" s="3"/>
      <c r="I73" s="3"/>
      <c r="J73" s="60"/>
      <c r="K73" s="60"/>
      <c r="L73" s="60"/>
      <c r="M73" s="60"/>
      <c r="N73" s="60"/>
      <c r="O73" s="60"/>
      <c r="P73" s="61"/>
    </row>
    <row r="74" spans="1:1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63"/>
    </row>
    <row r="75" spans="1:16" ht="18.75">
      <c r="A75" s="1"/>
      <c r="B75" s="1"/>
      <c r="C75" s="64" t="s">
        <v>170</v>
      </c>
      <c r="D75" s="1"/>
      <c r="E75" s="66">
        <f>E9+E24+E31+E54+E63+E72</f>
        <v>283217.10000000003</v>
      </c>
      <c r="F75" s="66">
        <f>F9+F24+F31+F54+F63+F72</f>
        <v>0</v>
      </c>
      <c r="G75" s="66"/>
      <c r="H75" s="66">
        <f t="shared" ref="H75:O75" si="17">H9+H24+H31+H54+H63+H72</f>
        <v>17</v>
      </c>
      <c r="I75" s="66">
        <f t="shared" si="17"/>
        <v>0</v>
      </c>
      <c r="J75" s="66">
        <f t="shared" si="17"/>
        <v>255292.44534246571</v>
      </c>
      <c r="K75" s="66">
        <f t="shared" si="17"/>
        <v>6744.6599999999989</v>
      </c>
      <c r="L75" s="66">
        <f t="shared" si="17"/>
        <v>6744.51</v>
      </c>
      <c r="M75" s="66">
        <f t="shared" si="17"/>
        <v>48623.61</v>
      </c>
      <c r="N75" s="66">
        <f t="shared" si="17"/>
        <v>0.61</v>
      </c>
      <c r="O75" s="66">
        <f t="shared" si="17"/>
        <v>48624.22</v>
      </c>
      <c r="P75" s="76">
        <f>ROUND(+P9+P24+P31+P54+P63+P72,1)</f>
        <v>206668.2</v>
      </c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6" ht="15.75">
      <c r="A77" s="1"/>
      <c r="B77" s="1"/>
      <c r="C77" s="1"/>
      <c r="D77" s="43" t="s">
        <v>188</v>
      </c>
      <c r="E77" s="69" t="s">
        <v>189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spans="1:16" ht="15.75">
      <c r="A78" s="1"/>
      <c r="B78" s="1"/>
      <c r="C78" s="1"/>
      <c r="D78" s="43" t="s">
        <v>190</v>
      </c>
      <c r="E78" s="3">
        <v>16944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spans="1:16" ht="16.5" thickBot="1">
      <c r="A81" s="1"/>
      <c r="B81" s="1"/>
      <c r="C81" s="1"/>
      <c r="D81" s="1"/>
      <c r="E81" s="99"/>
      <c r="F81" s="99"/>
      <c r="G81" s="77"/>
      <c r="H81" s="1"/>
      <c r="I81" s="1"/>
      <c r="J81" s="1"/>
      <c r="K81" s="1"/>
      <c r="L81" s="1"/>
      <c r="M81" s="1"/>
      <c r="N81" s="1"/>
      <c r="O81" s="77"/>
      <c r="P81" s="2"/>
    </row>
    <row r="82" spans="1:16">
      <c r="A82" s="1"/>
      <c r="B82" s="1"/>
      <c r="C82" s="1"/>
      <c r="D82" s="1"/>
      <c r="E82" s="96" t="s">
        <v>173</v>
      </c>
      <c r="F82" s="97"/>
      <c r="G82" s="77"/>
      <c r="H82" s="1"/>
      <c r="I82" s="1"/>
      <c r="J82" s="1"/>
      <c r="K82" s="1"/>
      <c r="L82" s="1"/>
      <c r="M82" s="1"/>
      <c r="N82" s="1"/>
      <c r="O82" s="1"/>
      <c r="P82" s="78" t="s">
        <v>174</v>
      </c>
    </row>
    <row r="83" spans="1:16" ht="15.75">
      <c r="A83" s="1"/>
      <c r="B83" s="1"/>
      <c r="C83" s="1"/>
      <c r="D83" s="1"/>
      <c r="E83" s="43" t="s">
        <v>47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2" t="s">
        <v>175</v>
      </c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</row>
  </sheetData>
  <mergeCells count="3">
    <mergeCell ref="B4:P4"/>
    <mergeCell ref="E81:F81"/>
    <mergeCell ref="E82:F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0"/>
  <sheetViews>
    <sheetView tabSelected="1" topLeftCell="C1" workbookViewId="0">
      <selection sqref="A1:AB89"/>
    </sheetView>
  </sheetViews>
  <sheetFormatPr defaultColWidth="11.42578125" defaultRowHeight="15"/>
  <cols>
    <col min="1" max="1" width="2.42578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7109375" bestFit="1" customWidth="1"/>
    <col min="15" max="15" width="11.7109375" hidden="1" customWidth="1"/>
    <col min="16" max="16" width="15.5703125" bestFit="1" customWidth="1"/>
    <col min="17" max="18" width="11.7109375" bestFit="1" customWidth="1"/>
    <col min="19" max="19" width="14.140625" bestFit="1" customWidth="1"/>
    <col min="20" max="20" width="11.7109375" bestFit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5.85546875" style="90" hidden="1" customWidth="1"/>
    <col min="25" max="25" width="12.85546875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80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0"/>
      <c r="Y2" s="1"/>
      <c r="Z2" s="1"/>
      <c r="AA2" s="1"/>
      <c r="AB2" s="1"/>
    </row>
    <row r="3" spans="1:28" ht="15.7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0"/>
      <c r="Y3" s="1"/>
      <c r="Z3" s="1"/>
      <c r="AA3" s="1"/>
      <c r="AB3" s="1"/>
    </row>
    <row r="4" spans="1:28" ht="18.75">
      <c r="A4" s="1"/>
      <c r="B4" s="100" t="s">
        <v>191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100"/>
      <c r="X4" s="100"/>
      <c r="Y4" s="100"/>
      <c r="Z4" s="100"/>
      <c r="AA4" s="100"/>
      <c r="AB4" s="100"/>
    </row>
    <row r="5" spans="1:28" ht="67.5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1" t="s">
        <v>9</v>
      </c>
      <c r="K5" s="11" t="s">
        <v>10</v>
      </c>
      <c r="L5" s="14" t="s">
        <v>11</v>
      </c>
      <c r="M5" s="14" t="s">
        <v>12</v>
      </c>
      <c r="N5" s="15" t="s">
        <v>13</v>
      </c>
      <c r="O5" s="8" t="s">
        <v>14</v>
      </c>
      <c r="P5" s="8" t="s">
        <v>15</v>
      </c>
      <c r="Q5" s="16" t="s">
        <v>16</v>
      </c>
      <c r="R5" s="10" t="s">
        <v>17</v>
      </c>
      <c r="S5" s="10" t="s">
        <v>18</v>
      </c>
      <c r="T5" s="17" t="s">
        <v>19</v>
      </c>
      <c r="U5" s="18" t="s">
        <v>20</v>
      </c>
      <c r="V5" s="19" t="s">
        <v>21</v>
      </c>
      <c r="W5" s="20" t="s">
        <v>22</v>
      </c>
      <c r="X5" s="81" t="s">
        <v>23</v>
      </c>
      <c r="Y5" s="16" t="s">
        <v>24</v>
      </c>
      <c r="Z5" s="16" t="s">
        <v>25</v>
      </c>
      <c r="AA5" s="22" t="s">
        <v>26</v>
      </c>
      <c r="AB5" s="22" t="s">
        <v>27</v>
      </c>
    </row>
    <row r="6" spans="1:28" ht="15.75">
      <c r="A6" s="1"/>
      <c r="B6" s="23" t="s">
        <v>28</v>
      </c>
      <c r="C6" s="24" t="s">
        <v>29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80"/>
      <c r="Y6" s="1"/>
      <c r="Z6" s="1"/>
      <c r="AA6" s="1"/>
      <c r="AB6" s="1"/>
    </row>
    <row r="7" spans="1:28" ht="21">
      <c r="A7" s="27"/>
      <c r="B7" s="27" t="s">
        <v>30</v>
      </c>
      <c r="C7" s="28" t="s">
        <v>31</v>
      </c>
      <c r="D7" s="27" t="s">
        <v>32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-0.09</v>
      </c>
      <c r="U7" s="32">
        <f>ROUND(E7*0.115,2)</f>
        <v>2863.21</v>
      </c>
      <c r="V7" s="29"/>
      <c r="W7" s="29">
        <f>SUM(S7:V7)+G7</f>
        <v>13602.25</v>
      </c>
      <c r="X7" s="82">
        <f>P7-W7</f>
        <v>11295.2</v>
      </c>
      <c r="Y7" s="34">
        <v>927.26</v>
      </c>
      <c r="Z7" s="29">
        <f>ROUND(+E7*17.5%,2)+ROUND(E7*3%,2)</f>
        <v>5103.97</v>
      </c>
      <c r="AA7" s="35">
        <f>ROUND(+E7*2%,2)</f>
        <v>497.95</v>
      </c>
      <c r="AB7" s="36">
        <f>SUM(Y7:AA7)</f>
        <v>6529.18</v>
      </c>
    </row>
    <row r="8" spans="1:28" ht="21">
      <c r="A8" s="27"/>
      <c r="B8" s="37" t="s">
        <v>33</v>
      </c>
      <c r="C8" s="28" t="s">
        <v>34</v>
      </c>
      <c r="D8" s="27" t="s">
        <v>35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9.99</v>
      </c>
      <c r="O8" s="29"/>
      <c r="P8" s="29">
        <f>E8+-N8</f>
        <v>6984.66</v>
      </c>
      <c r="Q8" s="29">
        <v>0</v>
      </c>
      <c r="R8" s="29"/>
      <c r="S8" s="29">
        <v>693.3</v>
      </c>
      <c r="T8" s="29">
        <v>-0.02</v>
      </c>
      <c r="U8" s="32">
        <f>ROUND(E8*0.115,2)</f>
        <v>804.38</v>
      </c>
      <c r="V8" s="29"/>
      <c r="W8" s="29">
        <f>SUM(S8:V8)+G8</f>
        <v>1497.6599999999999</v>
      </c>
      <c r="X8" s="82">
        <f>P8-W8</f>
        <v>5487</v>
      </c>
      <c r="Y8" s="34">
        <v>438.41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2012.1999999999998</v>
      </c>
    </row>
    <row r="9" spans="1:28" s="90" customFormat="1" ht="18.75">
      <c r="A9" s="91"/>
      <c r="B9" s="95" t="s">
        <v>36</v>
      </c>
      <c r="C9" s="93"/>
      <c r="D9" s="94"/>
      <c r="E9" s="79">
        <f>SUM(E7:E8)</f>
        <v>31892.1</v>
      </c>
      <c r="F9" s="79"/>
      <c r="G9" s="79">
        <f>+G8+G7</f>
        <v>6000</v>
      </c>
      <c r="H9" s="79"/>
      <c r="I9" s="79"/>
      <c r="J9" s="79"/>
      <c r="K9" s="79"/>
      <c r="L9" s="79"/>
      <c r="M9" s="79"/>
      <c r="N9" s="79">
        <f>SUM(N7:N8)</f>
        <v>9.99</v>
      </c>
      <c r="O9" s="79">
        <f>SUM(O7:O8)</f>
        <v>0</v>
      </c>
      <c r="P9" s="79">
        <f>SUM(P7:P8)</f>
        <v>31882.11</v>
      </c>
      <c r="Q9" s="79">
        <f t="shared" ref="Q9:AB9" si="0">SUM(Q7:Q8)</f>
        <v>0</v>
      </c>
      <c r="R9" s="79">
        <f t="shared" si="0"/>
        <v>0</v>
      </c>
      <c r="S9" s="79">
        <f t="shared" si="0"/>
        <v>5432.43</v>
      </c>
      <c r="T9" s="79">
        <f t="shared" si="0"/>
        <v>-0.11</v>
      </c>
      <c r="U9" s="79">
        <f>SUM(U7:U8)</f>
        <v>3667.59</v>
      </c>
      <c r="V9" s="79"/>
      <c r="W9" s="79">
        <f t="shared" si="0"/>
        <v>15099.91</v>
      </c>
      <c r="X9" s="79">
        <f>SUM(X7:X8)</f>
        <v>16782.2</v>
      </c>
      <c r="Y9" s="79">
        <f t="shared" si="0"/>
        <v>1365.67</v>
      </c>
      <c r="Z9" s="79">
        <f t="shared" si="0"/>
        <v>6537.87</v>
      </c>
      <c r="AA9" s="79">
        <f t="shared" si="0"/>
        <v>637.83999999999992</v>
      </c>
      <c r="AB9" s="79">
        <f t="shared" si="0"/>
        <v>8541.380000000001</v>
      </c>
    </row>
    <row r="10" spans="1:28" ht="18.75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3"/>
      <c r="Y10" s="1"/>
      <c r="Z10" s="1"/>
      <c r="AA10" s="1"/>
      <c r="AB10" s="1"/>
    </row>
    <row r="11" spans="1:28" ht="18.75">
      <c r="A11" s="1"/>
      <c r="B11" s="23" t="s">
        <v>37</v>
      </c>
      <c r="C11" s="39" t="s">
        <v>38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83"/>
      <c r="Y11" s="1"/>
      <c r="Z11" s="1"/>
      <c r="AA11" s="1"/>
      <c r="AB11" s="1"/>
    </row>
    <row r="12" spans="1:28" ht="21">
      <c r="A12" s="27"/>
      <c r="B12" s="27" t="s">
        <v>39</v>
      </c>
      <c r="C12" s="28" t="s">
        <v>40</v>
      </c>
      <c r="D12" s="37" t="s">
        <v>41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82">
        <f>P12-W12</f>
        <v>7829</v>
      </c>
      <c r="Y12" s="34">
        <v>648.59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3954.2400000000002</v>
      </c>
    </row>
    <row r="13" spans="1:28" ht="21">
      <c r="A13" s="27"/>
      <c r="B13" s="37" t="s">
        <v>42</v>
      </c>
      <c r="C13" s="28" t="s">
        <v>43</v>
      </c>
      <c r="D13" s="27" t="s">
        <v>44</v>
      </c>
      <c r="E13" s="3">
        <v>7816.2</v>
      </c>
      <c r="F13" s="77">
        <v>15</v>
      </c>
      <c r="G13" s="29"/>
      <c r="H13" s="29"/>
      <c r="I13" s="29"/>
      <c r="J13" s="29"/>
      <c r="K13" s="29"/>
      <c r="L13" s="29"/>
      <c r="M13" s="29"/>
      <c r="N13" s="44">
        <v>196.02</v>
      </c>
      <c r="O13" s="45"/>
      <c r="P13" s="29">
        <f t="shared" ref="P13:P23" si="2">E13+-N13</f>
        <v>7620.1799999999994</v>
      </c>
      <c r="Q13" s="29"/>
      <c r="R13" s="29"/>
      <c r="S13" s="3">
        <v>846.52</v>
      </c>
      <c r="T13" s="29">
        <v>0.06</v>
      </c>
      <c r="U13" s="29"/>
      <c r="V13" s="29"/>
      <c r="W13" s="29">
        <f>SUM(S13:V13)+G13</f>
        <v>846.57999999999993</v>
      </c>
      <c r="X13" s="82">
        <f>P13-W13</f>
        <v>6773.5999999999995</v>
      </c>
      <c r="Y13" s="34">
        <v>460.85</v>
      </c>
      <c r="Z13" s="29"/>
      <c r="AA13" s="47"/>
      <c r="AB13" s="36">
        <f t="shared" si="1"/>
        <v>460.85</v>
      </c>
    </row>
    <row r="14" spans="1:28" ht="21">
      <c r="A14" s="27"/>
      <c r="B14" s="27" t="s">
        <v>45</v>
      </c>
      <c r="C14" s="28" t="s">
        <v>46</v>
      </c>
      <c r="D14" s="37" t="s">
        <v>47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4">
        <v>20.260000000000002</v>
      </c>
      <c r="O14" s="45"/>
      <c r="P14" s="29">
        <f t="shared" si="2"/>
        <v>9800.09</v>
      </c>
      <c r="Q14" s="29">
        <v>0</v>
      </c>
      <c r="R14" s="29"/>
      <c r="S14" s="29">
        <v>1274.5999999999999</v>
      </c>
      <c r="T14" s="29">
        <v>0.15</v>
      </c>
      <c r="U14" s="32">
        <f>ROUND(E14*0.115,2)</f>
        <v>1129.3399999999999</v>
      </c>
      <c r="V14" s="29"/>
      <c r="W14" s="29">
        <f t="shared" ref="W14:W23" si="3">SUM(S14:V14)+G14</f>
        <v>4404.09</v>
      </c>
      <c r="X14" s="82">
        <f t="shared" ref="X14:X23" si="4">P14-W14</f>
        <v>5396</v>
      </c>
      <c r="Y14" s="34">
        <v>515.57000000000005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2725.15</v>
      </c>
    </row>
    <row r="15" spans="1:28" ht="21">
      <c r="A15" s="1"/>
      <c r="B15" s="1" t="s">
        <v>48</v>
      </c>
      <c r="C15" s="2" t="s">
        <v>49</v>
      </c>
      <c r="D15" s="1" t="s">
        <v>50</v>
      </c>
      <c r="E15" s="3">
        <v>5774.4</v>
      </c>
      <c r="F15" s="77">
        <v>15</v>
      </c>
      <c r="G15" s="31">
        <v>2887</v>
      </c>
      <c r="H15" s="3"/>
      <c r="I15" s="3"/>
      <c r="J15" s="3"/>
      <c r="K15" s="3"/>
      <c r="L15" s="3"/>
      <c r="M15" s="3"/>
      <c r="N15" s="48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82">
        <f t="shared" si="4"/>
        <v>1737</v>
      </c>
      <c r="Y15" s="49">
        <v>405.1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1704.34</v>
      </c>
    </row>
    <row r="16" spans="1:28" ht="21">
      <c r="A16" s="1"/>
      <c r="B16" t="s">
        <v>51</v>
      </c>
      <c r="C16" s="2" t="s">
        <v>52</v>
      </c>
      <c r="D16" t="s">
        <v>53</v>
      </c>
      <c r="E16" s="3">
        <v>5774.4</v>
      </c>
      <c r="F16" s="77">
        <v>15</v>
      </c>
      <c r="G16" s="31">
        <v>734.08</v>
      </c>
      <c r="H16" s="3"/>
      <c r="I16" s="3"/>
      <c r="J16" s="3"/>
      <c r="K16" s="3"/>
      <c r="L16" s="3"/>
      <c r="M16" s="3"/>
      <c r="N16" s="50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82">
        <f t="shared" si="4"/>
        <v>3889.9999999999995</v>
      </c>
      <c r="Y16" s="49">
        <v>405.1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1704.34</v>
      </c>
    </row>
    <row r="17" spans="1:28" ht="21">
      <c r="A17" s="1"/>
      <c r="B17" s="1" t="s">
        <v>54</v>
      </c>
      <c r="C17" s="2" t="s">
        <v>55</v>
      </c>
      <c r="D17" s="1" t="s">
        <v>56</v>
      </c>
      <c r="E17" s="3">
        <f>5221.35/15*12</f>
        <v>4177.08</v>
      </c>
      <c r="F17" s="77">
        <v>12</v>
      </c>
      <c r="G17" s="31">
        <v>2611</v>
      </c>
      <c r="H17" s="3"/>
      <c r="I17" s="3"/>
      <c r="J17" s="3"/>
      <c r="K17" s="3"/>
      <c r="L17" s="3"/>
      <c r="M17" s="3"/>
      <c r="N17" s="50"/>
      <c r="O17" s="3"/>
      <c r="P17" s="29">
        <f t="shared" si="2"/>
        <v>4177.08</v>
      </c>
      <c r="Q17" s="3"/>
      <c r="R17" s="3"/>
      <c r="S17" s="3">
        <v>298</v>
      </c>
      <c r="T17" s="3">
        <v>0.02</v>
      </c>
      <c r="U17" s="32">
        <v>600.46</v>
      </c>
      <c r="V17" s="29"/>
      <c r="W17" s="29">
        <f t="shared" si="3"/>
        <v>3509.48</v>
      </c>
      <c r="X17" s="82">
        <f t="shared" si="4"/>
        <v>667.59999999999991</v>
      </c>
      <c r="Y17" s="49">
        <v>389.99</v>
      </c>
      <c r="Z17" s="3">
        <v>1070.3800000000001</v>
      </c>
      <c r="AA17" s="35">
        <v>104.43</v>
      </c>
      <c r="AB17" s="36">
        <f t="shared" si="1"/>
        <v>1564.8000000000002</v>
      </c>
    </row>
    <row r="18" spans="1:28" ht="21">
      <c r="A18" s="1"/>
      <c r="B18" s="43" t="s">
        <v>57</v>
      </c>
      <c r="C18" s="2" t="s">
        <v>58</v>
      </c>
      <c r="D18" s="1" t="s">
        <v>59</v>
      </c>
      <c r="E18" s="69">
        <v>5774.4</v>
      </c>
      <c r="F18" s="77">
        <v>15</v>
      </c>
      <c r="G18" s="29"/>
      <c r="H18" s="50"/>
      <c r="I18" s="50"/>
      <c r="J18" s="50"/>
      <c r="K18" s="50"/>
      <c r="L18" s="50"/>
      <c r="M18" s="50"/>
      <c r="N18" s="48">
        <v>3.67</v>
      </c>
      <c r="O18" s="3"/>
      <c r="P18" s="29">
        <f t="shared" si="2"/>
        <v>5770.73</v>
      </c>
      <c r="Q18" s="3"/>
      <c r="R18" s="3"/>
      <c r="S18" s="3">
        <v>486.31</v>
      </c>
      <c r="T18" s="3">
        <v>0.02</v>
      </c>
      <c r="U18" s="29">
        <v>0</v>
      </c>
      <c r="V18" s="29"/>
      <c r="W18" s="29">
        <f t="shared" si="3"/>
        <v>486.33</v>
      </c>
      <c r="X18" s="82">
        <f t="shared" si="4"/>
        <v>5284.4</v>
      </c>
      <c r="Y18" s="49">
        <v>405.1</v>
      </c>
      <c r="Z18" s="3">
        <v>0</v>
      </c>
      <c r="AA18" s="47">
        <v>0</v>
      </c>
      <c r="AB18" s="36">
        <f t="shared" si="1"/>
        <v>405.1</v>
      </c>
    </row>
    <row r="19" spans="1:28" ht="21">
      <c r="A19" s="1"/>
      <c r="B19" t="s">
        <v>60</v>
      </c>
      <c r="C19" s="2" t="s">
        <v>61</v>
      </c>
      <c r="D19" t="s">
        <v>56</v>
      </c>
      <c r="E19" s="29">
        <v>5221.3500000000004</v>
      </c>
      <c r="F19" s="77">
        <v>15</v>
      </c>
      <c r="G19" s="31">
        <v>2611</v>
      </c>
      <c r="H19" s="3"/>
      <c r="I19" s="3"/>
      <c r="J19" s="3"/>
      <c r="K19" s="3"/>
      <c r="L19" s="3"/>
      <c r="M19" s="3"/>
      <c r="N19" s="50">
        <v>20.72</v>
      </c>
      <c r="O19" s="3"/>
      <c r="P19" s="29">
        <f t="shared" si="2"/>
        <v>5200.63</v>
      </c>
      <c r="Q19" s="3"/>
      <c r="R19" s="3"/>
      <c r="S19" s="3">
        <v>411.62</v>
      </c>
      <c r="T19" s="3">
        <v>-0.05</v>
      </c>
      <c r="U19" s="32">
        <f>ROUND(E19*0.115,2)</f>
        <v>600.46</v>
      </c>
      <c r="V19" s="29"/>
      <c r="W19" s="29">
        <f t="shared" si="3"/>
        <v>3623.0299999999997</v>
      </c>
      <c r="X19" s="82">
        <f t="shared" si="4"/>
        <v>1577.6000000000004</v>
      </c>
      <c r="Y19" s="49">
        <v>389.99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1564.8000000000002</v>
      </c>
    </row>
    <row r="20" spans="1:28" ht="21">
      <c r="A20" s="27"/>
      <c r="B20" s="51" t="s">
        <v>62</v>
      </c>
      <c r="C20" s="28" t="s">
        <v>63</v>
      </c>
      <c r="D20" s="51" t="s">
        <v>64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4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84">
        <f t="shared" si="4"/>
        <v>3986.2</v>
      </c>
      <c r="Y20" s="34">
        <v>399.91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1656.3600000000001</v>
      </c>
    </row>
    <row r="21" spans="1:28" ht="21">
      <c r="A21" s="1"/>
      <c r="B21" s="51" t="s">
        <v>65</v>
      </c>
      <c r="C21" s="2" t="s">
        <v>66</v>
      </c>
      <c r="D21" t="s">
        <v>67</v>
      </c>
      <c r="E21" s="3">
        <v>6994.65</v>
      </c>
      <c r="F21" s="77">
        <v>15</v>
      </c>
      <c r="G21" s="29"/>
      <c r="H21" s="3"/>
      <c r="I21" s="3"/>
      <c r="J21" s="3"/>
      <c r="K21" s="3"/>
      <c r="L21" s="3"/>
      <c r="M21" s="3"/>
      <c r="N21" s="50">
        <v>5.55</v>
      </c>
      <c r="O21" s="3"/>
      <c r="P21" s="29">
        <f t="shared" si="2"/>
        <v>6989.0999999999995</v>
      </c>
      <c r="Q21" s="3"/>
      <c r="R21" s="3"/>
      <c r="S21" s="29">
        <v>693.3</v>
      </c>
      <c r="T21" s="3">
        <v>0.02</v>
      </c>
      <c r="U21" s="32">
        <f>ROUND(E21*0.115,2)</f>
        <v>804.38</v>
      </c>
      <c r="V21" s="29"/>
      <c r="W21" s="29">
        <f t="shared" si="3"/>
        <v>1497.6999999999998</v>
      </c>
      <c r="X21" s="82">
        <f t="shared" si="4"/>
        <v>5491.4</v>
      </c>
      <c r="Y21" s="34">
        <v>438.41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2012.1999999999998</v>
      </c>
    </row>
    <row r="22" spans="1:28" ht="21">
      <c r="A22" s="1"/>
      <c r="B22" s="43" t="s">
        <v>68</v>
      </c>
      <c r="C22" s="2" t="s">
        <v>69</v>
      </c>
      <c r="D22" s="43" t="s">
        <v>70</v>
      </c>
      <c r="E22" s="3">
        <v>8500.0499999999993</v>
      </c>
      <c r="F22" s="77">
        <v>15</v>
      </c>
      <c r="G22" s="3"/>
      <c r="H22" s="3"/>
      <c r="I22" s="3"/>
      <c r="J22" s="3"/>
      <c r="K22" s="3"/>
      <c r="L22" s="3"/>
      <c r="M22" s="3"/>
      <c r="N22" s="48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0.15</v>
      </c>
      <c r="U22" s="32">
        <f>ROUND(E22*0.115,2)</f>
        <v>977.51</v>
      </c>
      <c r="V22" s="29"/>
      <c r="W22" s="29">
        <f t="shared" si="3"/>
        <v>1970.25</v>
      </c>
      <c r="X22" s="82">
        <f t="shared" si="4"/>
        <v>6529.7999999999993</v>
      </c>
      <c r="Y22" s="49">
        <v>479.52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2392.0299999999997</v>
      </c>
    </row>
    <row r="23" spans="1:28" ht="21">
      <c r="A23" s="1"/>
      <c r="B23" s="43" t="s">
        <v>71</v>
      </c>
      <c r="C23" s="2" t="s">
        <v>72</v>
      </c>
      <c r="D23" s="43" t="s">
        <v>67</v>
      </c>
      <c r="E23" s="3">
        <v>5555.1</v>
      </c>
      <c r="F23" s="77">
        <v>15</v>
      </c>
      <c r="G23" s="3"/>
      <c r="H23" s="3"/>
      <c r="I23" s="3"/>
      <c r="J23" s="3"/>
      <c r="K23" s="3"/>
      <c r="L23" s="3"/>
      <c r="M23" s="3"/>
      <c r="N23" s="48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82">
        <f t="shared" si="4"/>
        <v>4465</v>
      </c>
      <c r="Y23" s="49">
        <v>399.11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1649</v>
      </c>
    </row>
    <row r="24" spans="1:28" s="90" customFormat="1" ht="18.75">
      <c r="A24" s="91"/>
      <c r="B24" s="92" t="s">
        <v>36</v>
      </c>
      <c r="C24" s="93"/>
      <c r="D24" s="94"/>
      <c r="E24" s="79">
        <f>SUM(E12:E23)</f>
        <v>85683.930000000008</v>
      </c>
      <c r="F24" s="79"/>
      <c r="G24" s="79">
        <f>SUM(G12:G23)</f>
        <v>14201.08</v>
      </c>
      <c r="H24" s="79" t="e">
        <f>+#REF!+H17+H15+H12+H13+H14+H18</f>
        <v>#REF!</v>
      </c>
      <c r="I24" s="79"/>
      <c r="J24" s="79"/>
      <c r="K24" s="79"/>
      <c r="L24" s="79"/>
      <c r="M24" s="79"/>
      <c r="N24" s="79">
        <f>SUM(N12:N23)</f>
        <v>246.22</v>
      </c>
      <c r="O24" s="79">
        <f>SUM(O12:O21)</f>
        <v>0</v>
      </c>
      <c r="P24" s="79">
        <f t="shared" ref="P24:AB24" si="5">SUM(P12:P23)</f>
        <v>85437.71</v>
      </c>
      <c r="Q24" s="79">
        <f t="shared" si="5"/>
        <v>0</v>
      </c>
      <c r="R24" s="79">
        <f t="shared" si="5"/>
        <v>0</v>
      </c>
      <c r="S24" s="79">
        <f t="shared" si="5"/>
        <v>9197.7900000000009</v>
      </c>
      <c r="T24" s="79">
        <f t="shared" si="5"/>
        <v>0.40000000000000008</v>
      </c>
      <c r="U24" s="79">
        <f t="shared" si="5"/>
        <v>8410.84</v>
      </c>
      <c r="V24" s="79">
        <f t="shared" si="5"/>
        <v>0</v>
      </c>
      <c r="W24" s="79">
        <f t="shared" si="5"/>
        <v>31810.11</v>
      </c>
      <c r="X24" s="79">
        <f t="shared" si="5"/>
        <v>53627.599999999991</v>
      </c>
      <c r="Y24" s="79">
        <f t="shared" si="5"/>
        <v>5337.2399999999989</v>
      </c>
      <c r="Z24" s="79">
        <f t="shared" si="5"/>
        <v>14993.210000000003</v>
      </c>
      <c r="AA24" s="79">
        <f t="shared" si="5"/>
        <v>1462.7600000000002</v>
      </c>
      <c r="AB24" s="79">
        <f t="shared" si="5"/>
        <v>21793.210000000003</v>
      </c>
    </row>
    <row r="25" spans="1:28" ht="18.75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83"/>
      <c r="Y25" s="1"/>
      <c r="Z25" s="1"/>
      <c r="AA25" s="1"/>
      <c r="AB25" s="1"/>
    </row>
    <row r="26" spans="1:28" ht="18.75">
      <c r="A26" s="1"/>
      <c r="B26" s="23" t="s">
        <v>73</v>
      </c>
      <c r="C26" s="39" t="s">
        <v>74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83"/>
      <c r="Y26" s="1"/>
      <c r="Z26" s="1"/>
      <c r="AA26" s="1"/>
      <c r="AB26" s="1"/>
    </row>
    <row r="27" spans="1:28" ht="21">
      <c r="A27" s="1"/>
      <c r="B27" s="1" t="s">
        <v>75</v>
      </c>
      <c r="C27" s="2" t="s">
        <v>76</v>
      </c>
      <c r="D27" t="s">
        <v>77</v>
      </c>
      <c r="E27" s="3">
        <v>8087.1</v>
      </c>
      <c r="F27" s="77">
        <v>15</v>
      </c>
      <c r="G27" s="3"/>
      <c r="H27" s="3"/>
      <c r="I27" s="3"/>
      <c r="J27" s="3"/>
      <c r="K27" s="3"/>
      <c r="L27" s="3"/>
      <c r="M27" s="3"/>
      <c r="N27" s="50"/>
      <c r="O27" s="3"/>
      <c r="P27" s="3">
        <f>E27+-N27</f>
        <v>8087.1</v>
      </c>
      <c r="Q27" s="3">
        <v>0</v>
      </c>
      <c r="R27" s="3"/>
      <c r="S27" s="3">
        <v>904.38</v>
      </c>
      <c r="T27" s="3">
        <v>0.1</v>
      </c>
      <c r="U27" s="32">
        <f>ROUND(E27*0.115,2)</f>
        <v>930.02</v>
      </c>
      <c r="V27" s="29"/>
      <c r="W27" s="3">
        <f>SUM(S27:U27)+G27</f>
        <v>1834.5</v>
      </c>
      <c r="X27" s="82">
        <f>P27-W27</f>
        <v>6252.6</v>
      </c>
      <c r="Y27" s="52">
        <v>468.25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2287.84</v>
      </c>
    </row>
    <row r="28" spans="1:28" ht="21">
      <c r="A28" s="1"/>
      <c r="B28" s="1" t="s">
        <v>78</v>
      </c>
      <c r="C28" s="2" t="s">
        <v>79</v>
      </c>
      <c r="D28" t="s">
        <v>80</v>
      </c>
      <c r="E28" s="3">
        <v>8087.1</v>
      </c>
      <c r="F28" s="77">
        <v>15</v>
      </c>
      <c r="G28" s="3"/>
      <c r="H28" s="3"/>
      <c r="I28" s="3"/>
      <c r="J28" s="3"/>
      <c r="K28" s="3"/>
      <c r="L28" s="3"/>
      <c r="M28" s="3"/>
      <c r="N28" s="48">
        <v>2.57</v>
      </c>
      <c r="O28" s="3"/>
      <c r="P28" s="3">
        <f>E28+-N28</f>
        <v>8084.5300000000007</v>
      </c>
      <c r="Q28" s="3">
        <v>0</v>
      </c>
      <c r="R28" s="3"/>
      <c r="S28" s="3">
        <v>904.38</v>
      </c>
      <c r="T28" s="3">
        <v>-7.0000000000000007E-2</v>
      </c>
      <c r="U28" s="32">
        <f>ROUND(E28*0.115,2)</f>
        <v>930.02</v>
      </c>
      <c r="V28" s="29"/>
      <c r="W28" s="3">
        <f>SUM(S28:U28)+G28</f>
        <v>1834.33</v>
      </c>
      <c r="X28" s="82">
        <f>P28-W28</f>
        <v>6250.2000000000007</v>
      </c>
      <c r="Y28" s="52">
        <v>468.25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2287.84</v>
      </c>
    </row>
    <row r="29" spans="1:28" ht="21">
      <c r="A29" s="1"/>
      <c r="B29" s="1" t="s">
        <v>81</v>
      </c>
      <c r="C29" s="2" t="s">
        <v>82</v>
      </c>
      <c r="D29" s="43" t="s">
        <v>83</v>
      </c>
      <c r="E29" s="3">
        <v>8087.1</v>
      </c>
      <c r="F29" s="77">
        <v>15</v>
      </c>
      <c r="G29" s="31">
        <v>3945.72</v>
      </c>
      <c r="H29" s="3"/>
      <c r="I29" s="3"/>
      <c r="J29" s="3"/>
      <c r="K29" s="3"/>
      <c r="L29" s="3"/>
      <c r="M29" s="3"/>
      <c r="N29" s="50"/>
      <c r="O29" s="3"/>
      <c r="P29" s="3">
        <f>E29+-N29</f>
        <v>8087.1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82">
        <f>P29-W29</f>
        <v>2307</v>
      </c>
      <c r="Y29" s="52">
        <v>468.25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2287.84</v>
      </c>
    </row>
    <row r="30" spans="1:28" ht="21">
      <c r="A30" s="1"/>
      <c r="B30" s="43" t="s">
        <v>84</v>
      </c>
      <c r="C30" s="2" t="s">
        <v>85</v>
      </c>
      <c r="D30" t="s">
        <v>80</v>
      </c>
      <c r="E30" s="3">
        <v>8087.1</v>
      </c>
      <c r="F30" s="77">
        <v>15</v>
      </c>
      <c r="G30" s="29"/>
      <c r="H30" s="50"/>
      <c r="I30" s="50"/>
      <c r="J30" s="50"/>
      <c r="K30" s="50"/>
      <c r="L30" s="50"/>
      <c r="M30" s="50"/>
      <c r="N30" s="50"/>
      <c r="O30" s="3"/>
      <c r="P30" s="3">
        <f>E30+-N30</f>
        <v>8087.1</v>
      </c>
      <c r="Q30" s="3"/>
      <c r="R30" s="3"/>
      <c r="S30" s="3">
        <v>904.38</v>
      </c>
      <c r="T30" s="3">
        <v>0.1</v>
      </c>
      <c r="U30" s="32">
        <f>ROUND(E30*0.115,2)</f>
        <v>930.02</v>
      </c>
      <c r="V30" s="29"/>
      <c r="W30" s="3">
        <f>SUM(S30:U30)+G30</f>
        <v>1834.5</v>
      </c>
      <c r="X30" s="82">
        <f>P30-W30</f>
        <v>6252.6</v>
      </c>
      <c r="Y30" s="52">
        <v>468.25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2287.84</v>
      </c>
    </row>
    <row r="31" spans="1:28" s="90" customFormat="1" ht="18.75">
      <c r="A31" s="91"/>
      <c r="B31" s="92" t="s">
        <v>36</v>
      </c>
      <c r="C31" s="93"/>
      <c r="D31" s="94"/>
      <c r="E31" s="79">
        <f>SUM(E27:E30)</f>
        <v>32348.400000000001</v>
      </c>
      <c r="F31" s="79"/>
      <c r="G31" s="79">
        <f>+G30+G29+G27+G28</f>
        <v>3945.72</v>
      </c>
      <c r="H31" s="79"/>
      <c r="I31" s="79"/>
      <c r="J31" s="79"/>
      <c r="K31" s="79"/>
      <c r="L31" s="79"/>
      <c r="M31" s="79"/>
      <c r="N31" s="79">
        <f>SUM(N27:N30)</f>
        <v>2.57</v>
      </c>
      <c r="O31" s="79">
        <f>SUM(O27:O30)</f>
        <v>0</v>
      </c>
      <c r="P31" s="79">
        <f>SUM(P27:P30)</f>
        <v>32345.83</v>
      </c>
      <c r="Q31" s="79">
        <f>SUM(Q27:Q29)</f>
        <v>0</v>
      </c>
      <c r="R31" s="79">
        <f>SUM(R27:R29)</f>
        <v>0</v>
      </c>
      <c r="S31" s="79">
        <f>SUM(S27:S30)</f>
        <v>3617.52</v>
      </c>
      <c r="T31" s="79">
        <f>SUM(T27:T30)</f>
        <v>0.11</v>
      </c>
      <c r="U31" s="79">
        <f>SUM(U27:U30)</f>
        <v>3720.08</v>
      </c>
      <c r="V31" s="79"/>
      <c r="W31" s="79">
        <f t="shared" ref="W31:AB31" si="6">SUM(W27:W30)</f>
        <v>11283.43</v>
      </c>
      <c r="X31" s="79">
        <f t="shared" si="6"/>
        <v>21062.400000000001</v>
      </c>
      <c r="Y31" s="79">
        <f t="shared" si="6"/>
        <v>1873</v>
      </c>
      <c r="Z31" s="79">
        <f t="shared" si="6"/>
        <v>6631.4</v>
      </c>
      <c r="AA31" s="79">
        <f t="shared" si="6"/>
        <v>646.96</v>
      </c>
      <c r="AB31" s="79">
        <f t="shared" si="6"/>
        <v>9151.36</v>
      </c>
    </row>
    <row r="32" spans="1:28" ht="18.75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83"/>
      <c r="Y32" s="1"/>
      <c r="Z32" s="1"/>
      <c r="AA32" s="1"/>
      <c r="AB32" s="1"/>
    </row>
    <row r="33" spans="1:28" ht="18.75">
      <c r="A33" s="1"/>
      <c r="B33" s="23" t="s">
        <v>86</v>
      </c>
      <c r="C33" s="39" t="s">
        <v>87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83"/>
      <c r="Y33" s="1"/>
      <c r="Z33" s="1"/>
      <c r="AA33" s="1"/>
      <c r="AB33" s="1"/>
    </row>
    <row r="34" spans="1:28" ht="21">
      <c r="A34" s="1"/>
      <c r="B34" s="1" t="s">
        <v>88</v>
      </c>
      <c r="C34" s="2"/>
      <c r="D34" t="s">
        <v>89</v>
      </c>
      <c r="E34" s="3"/>
      <c r="F34" s="77"/>
      <c r="G34" s="3"/>
      <c r="H34" s="3"/>
      <c r="I34" s="3"/>
      <c r="J34" s="3"/>
      <c r="K34" s="3"/>
      <c r="L34" s="3"/>
      <c r="M34" s="3"/>
      <c r="N34" s="50"/>
      <c r="O34" s="3"/>
      <c r="P34" s="3"/>
      <c r="Q34" s="3"/>
      <c r="R34" s="3"/>
      <c r="S34" s="3"/>
      <c r="T34" s="3"/>
      <c r="U34" s="54"/>
      <c r="V34" s="54"/>
      <c r="W34" s="3"/>
      <c r="X34" s="85"/>
      <c r="Y34" s="52"/>
      <c r="Z34" s="52"/>
      <c r="AA34" s="35"/>
      <c r="AB34" s="53"/>
    </row>
    <row r="35" spans="1:28" ht="21">
      <c r="A35" s="1"/>
      <c r="B35" t="s">
        <v>88</v>
      </c>
      <c r="C35" s="2" t="s">
        <v>90</v>
      </c>
      <c r="D35" t="s">
        <v>91</v>
      </c>
      <c r="E35" s="3">
        <v>8087.1</v>
      </c>
      <c r="F35" s="77">
        <v>15</v>
      </c>
      <c r="G35" s="29"/>
      <c r="H35" s="3"/>
      <c r="I35" s="3"/>
      <c r="J35" s="3"/>
      <c r="K35" s="3"/>
      <c r="L35" s="3"/>
      <c r="M35" s="3"/>
      <c r="N35" s="50">
        <v>1.28</v>
      </c>
      <c r="O35" s="3"/>
      <c r="P35" s="3">
        <f>E35+-N35</f>
        <v>8085.8200000000006</v>
      </c>
      <c r="Q35" s="3"/>
      <c r="R35" s="3"/>
      <c r="S35" s="3">
        <v>904.38</v>
      </c>
      <c r="T35" s="3">
        <v>0.02</v>
      </c>
      <c r="U35" s="54">
        <f t="shared" ref="U35:U50" si="7">ROUND(E35*0.115,2)</f>
        <v>930.02</v>
      </c>
      <c r="V35" s="29"/>
      <c r="W35" s="3">
        <f>SUM(S35:U35)+G35</f>
        <v>1834.42</v>
      </c>
      <c r="X35" s="82">
        <f t="shared" ref="X35:X53" si="8">P35-W35</f>
        <v>6251.4000000000005</v>
      </c>
      <c r="Y35" s="52">
        <v>468.25</v>
      </c>
      <c r="Z35" s="3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2287.84</v>
      </c>
    </row>
    <row r="36" spans="1:28" ht="21">
      <c r="A36" s="1"/>
      <c r="B36" s="43" t="s">
        <v>92</v>
      </c>
      <c r="C36" s="2" t="s">
        <v>93</v>
      </c>
      <c r="D36" t="s">
        <v>91</v>
      </c>
      <c r="E36" s="3">
        <v>8087.1</v>
      </c>
      <c r="F36" s="77">
        <v>15</v>
      </c>
      <c r="G36" s="29"/>
      <c r="H36" s="3"/>
      <c r="I36" s="3"/>
      <c r="J36" s="3"/>
      <c r="K36" s="3"/>
      <c r="L36" s="3"/>
      <c r="M36" s="3"/>
      <c r="N36" s="50"/>
      <c r="O36" s="3"/>
      <c r="P36" s="3">
        <f t="shared" ref="P36:P53" si="12">E36+-N36</f>
        <v>8087.1</v>
      </c>
      <c r="Q36" s="3"/>
      <c r="R36" s="3"/>
      <c r="S36" s="3">
        <v>904.38</v>
      </c>
      <c r="T36" s="3">
        <v>0.1</v>
      </c>
      <c r="U36" s="54">
        <f t="shared" si="7"/>
        <v>930.02</v>
      </c>
      <c r="V36" s="29"/>
      <c r="W36" s="3">
        <f>SUM(S36:U36)+G36</f>
        <v>1834.5</v>
      </c>
      <c r="X36" s="82">
        <f t="shared" si="8"/>
        <v>6252.6</v>
      </c>
      <c r="Y36" s="52">
        <v>468.25</v>
      </c>
      <c r="Z36" s="3">
        <f t="shared" si="9"/>
        <v>1657.85</v>
      </c>
      <c r="AA36" s="35">
        <f t="shared" si="10"/>
        <v>161.74</v>
      </c>
      <c r="AB36" s="36">
        <f t="shared" si="11"/>
        <v>2287.84</v>
      </c>
    </row>
    <row r="37" spans="1:28" ht="21">
      <c r="A37" s="1"/>
      <c r="B37" s="43" t="s">
        <v>94</v>
      </c>
      <c r="C37" s="2" t="s">
        <v>95</v>
      </c>
      <c r="D37" s="43" t="s">
        <v>96</v>
      </c>
      <c r="E37" s="29">
        <v>12887.4</v>
      </c>
      <c r="F37" s="77">
        <v>15</v>
      </c>
      <c r="G37" s="31">
        <v>401.72</v>
      </c>
      <c r="H37" s="3"/>
      <c r="I37" s="3"/>
      <c r="J37" s="3"/>
      <c r="K37" s="3"/>
      <c r="L37" s="3"/>
      <c r="M37" s="3"/>
      <c r="N37" s="50">
        <v>8.18</v>
      </c>
      <c r="O37" s="3"/>
      <c r="P37" s="3">
        <f t="shared" si="12"/>
        <v>12879.22</v>
      </c>
      <c r="Q37" s="3">
        <v>0</v>
      </c>
      <c r="R37" s="3"/>
      <c r="S37" s="3">
        <v>1929.72</v>
      </c>
      <c r="T37" s="3">
        <v>-7.0000000000000007E-2</v>
      </c>
      <c r="U37" s="54">
        <f t="shared" si="7"/>
        <v>1482.05</v>
      </c>
      <c r="V37" s="29"/>
      <c r="W37" s="3">
        <f>SUM(S37:U37)+G37</f>
        <v>3813.42</v>
      </c>
      <c r="X37" s="82">
        <f t="shared" si="8"/>
        <v>9065.7999999999993</v>
      </c>
      <c r="Y37" s="49">
        <v>599.32000000000005</v>
      </c>
      <c r="Z37" s="3">
        <f t="shared" si="9"/>
        <v>2641.92</v>
      </c>
      <c r="AA37" s="35">
        <f t="shared" si="10"/>
        <v>257.75</v>
      </c>
      <c r="AB37" s="36">
        <f t="shared" si="11"/>
        <v>3498.9900000000002</v>
      </c>
    </row>
    <row r="38" spans="1:28" ht="21">
      <c r="A38" s="1"/>
      <c r="B38" s="1" t="s">
        <v>97</v>
      </c>
      <c r="C38" s="2" t="s">
        <v>98</v>
      </c>
      <c r="D38" s="1" t="s">
        <v>99</v>
      </c>
      <c r="E38" s="3">
        <v>8087.1</v>
      </c>
      <c r="F38" s="77">
        <v>15</v>
      </c>
      <c r="G38" s="68">
        <v>1050</v>
      </c>
      <c r="H38" s="3"/>
      <c r="I38" s="31">
        <v>2994.04</v>
      </c>
      <c r="J38" s="3"/>
      <c r="K38" s="3"/>
      <c r="L38" s="3"/>
      <c r="M38" s="3"/>
      <c r="N38" s="50"/>
      <c r="O38" s="3"/>
      <c r="P38" s="3">
        <f t="shared" si="12"/>
        <v>8087.1</v>
      </c>
      <c r="Q38" s="3">
        <v>0</v>
      </c>
      <c r="R38" s="3"/>
      <c r="S38" s="3">
        <v>904.38</v>
      </c>
      <c r="T38" s="3">
        <v>0.06</v>
      </c>
      <c r="U38" s="54">
        <f t="shared" si="7"/>
        <v>930.02</v>
      </c>
      <c r="V38" s="29"/>
      <c r="W38" s="3">
        <f>SUM(S38:U38)+G38+I38</f>
        <v>5878.5</v>
      </c>
      <c r="X38" s="82">
        <f t="shared" si="8"/>
        <v>2208.6000000000004</v>
      </c>
      <c r="Y38" s="52">
        <v>468.25</v>
      </c>
      <c r="Z38" s="3">
        <f t="shared" si="9"/>
        <v>1657.85</v>
      </c>
      <c r="AA38" s="35">
        <f t="shared" si="10"/>
        <v>161.74</v>
      </c>
      <c r="AB38" s="36">
        <f t="shared" si="11"/>
        <v>2287.84</v>
      </c>
    </row>
    <row r="39" spans="1:28" ht="21">
      <c r="A39" s="1"/>
      <c r="B39" s="1" t="s">
        <v>100</v>
      </c>
      <c r="C39" s="2" t="s">
        <v>101</v>
      </c>
      <c r="D39" s="1" t="s">
        <v>102</v>
      </c>
      <c r="E39" s="3">
        <v>8087.1</v>
      </c>
      <c r="F39" s="77">
        <v>15</v>
      </c>
      <c r="G39" s="31">
        <v>1286.19</v>
      </c>
      <c r="H39" s="3"/>
      <c r="I39" s="3"/>
      <c r="J39" s="3"/>
      <c r="K39" s="3"/>
      <c r="L39" s="3"/>
      <c r="M39" s="3"/>
      <c r="N39" s="48">
        <v>26.96</v>
      </c>
      <c r="O39" s="3"/>
      <c r="P39" s="3">
        <f t="shared" si="12"/>
        <v>8060.14</v>
      </c>
      <c r="Q39" s="3">
        <v>0</v>
      </c>
      <c r="R39" s="3"/>
      <c r="S39" s="3">
        <v>904.38</v>
      </c>
      <c r="T39" s="3">
        <v>0.15</v>
      </c>
      <c r="U39" s="54">
        <f t="shared" si="7"/>
        <v>930.02</v>
      </c>
      <c r="V39" s="29"/>
      <c r="W39" s="3">
        <f>SUM(S39:U39)+G39</f>
        <v>3120.74</v>
      </c>
      <c r="X39" s="82">
        <f t="shared" si="8"/>
        <v>4939.4000000000005</v>
      </c>
      <c r="Y39" s="52">
        <v>468.25</v>
      </c>
      <c r="Z39" s="3">
        <f t="shared" si="9"/>
        <v>1657.85</v>
      </c>
      <c r="AA39" s="35">
        <f t="shared" si="10"/>
        <v>161.74</v>
      </c>
      <c r="AB39" s="36">
        <f t="shared" si="11"/>
        <v>2287.84</v>
      </c>
    </row>
    <row r="40" spans="1:28" ht="21">
      <c r="A40" s="1"/>
      <c r="B40" s="43" t="s">
        <v>103</v>
      </c>
      <c r="C40" s="2" t="s">
        <v>104</v>
      </c>
      <c r="D40" s="1" t="s">
        <v>102</v>
      </c>
      <c r="E40" s="3">
        <v>7816.2</v>
      </c>
      <c r="F40" s="77">
        <v>15</v>
      </c>
      <c r="G40" s="56"/>
      <c r="H40" s="3"/>
      <c r="I40" s="3"/>
      <c r="J40" s="3"/>
      <c r="K40" s="3"/>
      <c r="L40" s="3"/>
      <c r="M40" s="3"/>
      <c r="N40" s="50"/>
      <c r="O40" s="3"/>
      <c r="P40" s="3">
        <f t="shared" si="12"/>
        <v>7816.2</v>
      </c>
      <c r="Q40" s="3">
        <v>0</v>
      </c>
      <c r="R40" s="3"/>
      <c r="S40" s="3">
        <v>846.52</v>
      </c>
      <c r="T40" s="3">
        <v>0.02</v>
      </c>
      <c r="U40" s="54">
        <f t="shared" si="7"/>
        <v>898.86</v>
      </c>
      <c r="V40" s="29"/>
      <c r="W40" s="3">
        <f>SUM(S40:U40)+G40</f>
        <v>1745.4</v>
      </c>
      <c r="X40" s="82">
        <f t="shared" si="8"/>
        <v>6070.7999999999993</v>
      </c>
      <c r="Y40" s="34">
        <v>460.85</v>
      </c>
      <c r="Z40" s="3">
        <f t="shared" si="9"/>
        <v>1602.33</v>
      </c>
      <c r="AA40" s="35">
        <f t="shared" si="10"/>
        <v>156.32</v>
      </c>
      <c r="AB40" s="36">
        <f t="shared" si="11"/>
        <v>2219.5</v>
      </c>
    </row>
    <row r="41" spans="1:28" ht="21">
      <c r="A41" s="1"/>
      <c r="B41" s="43" t="s">
        <v>105</v>
      </c>
      <c r="C41" s="2" t="s">
        <v>106</v>
      </c>
      <c r="D41" s="1" t="s">
        <v>102</v>
      </c>
      <c r="E41" s="3"/>
      <c r="F41" s="77"/>
      <c r="G41" s="3"/>
      <c r="H41" s="3"/>
      <c r="I41" s="3"/>
      <c r="J41" s="3"/>
      <c r="K41" s="3"/>
      <c r="L41" s="3"/>
      <c r="M41" s="3"/>
      <c r="N41" s="48"/>
      <c r="O41" s="3"/>
      <c r="P41" s="3">
        <f t="shared" si="12"/>
        <v>0</v>
      </c>
      <c r="Q41" s="3">
        <v>0</v>
      </c>
      <c r="R41" s="3"/>
      <c r="S41" s="3"/>
      <c r="T41" s="3"/>
      <c r="U41" s="54">
        <v>0</v>
      </c>
      <c r="V41" s="29"/>
      <c r="W41" s="3">
        <f>SUM(S41:U41)+G41</f>
        <v>0</v>
      </c>
      <c r="X41" s="82">
        <f t="shared" si="8"/>
        <v>0</v>
      </c>
      <c r="Y41" s="52">
        <v>0</v>
      </c>
      <c r="Z41" s="3">
        <v>0</v>
      </c>
      <c r="AA41" s="35">
        <v>0</v>
      </c>
      <c r="AB41" s="36">
        <f t="shared" si="11"/>
        <v>0</v>
      </c>
    </row>
    <row r="42" spans="1:28" ht="21">
      <c r="A42" s="1"/>
      <c r="B42" t="s">
        <v>107</v>
      </c>
      <c r="C42" s="2" t="s">
        <v>108</v>
      </c>
      <c r="D42" t="s">
        <v>109</v>
      </c>
      <c r="E42" s="3">
        <v>8087.1</v>
      </c>
      <c r="F42" s="77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8"/>
      <c r="O42" s="3"/>
      <c r="P42" s="3">
        <f t="shared" si="12"/>
        <v>8087.1</v>
      </c>
      <c r="Q42" s="3">
        <v>0</v>
      </c>
      <c r="R42" s="3"/>
      <c r="S42" s="3">
        <v>904.38</v>
      </c>
      <c r="T42" s="3">
        <v>0.01</v>
      </c>
      <c r="U42" s="54">
        <f t="shared" si="7"/>
        <v>930.02</v>
      </c>
      <c r="V42" s="29"/>
      <c r="W42" s="3">
        <f>SUM(S42:U42)+G42+J42+K42+L42+M42</f>
        <v>5590.9000000000005</v>
      </c>
      <c r="X42" s="82">
        <f t="shared" si="8"/>
        <v>2496.1999999999998</v>
      </c>
      <c r="Y42" s="52">
        <v>468.25</v>
      </c>
      <c r="Z42" s="3">
        <f t="shared" si="9"/>
        <v>1657.85</v>
      </c>
      <c r="AA42" s="35">
        <f t="shared" si="10"/>
        <v>161.74</v>
      </c>
      <c r="AB42" s="36">
        <f t="shared" si="11"/>
        <v>2287.84</v>
      </c>
    </row>
    <row r="43" spans="1:28" ht="21">
      <c r="A43" s="1"/>
      <c r="B43" s="1" t="s">
        <v>110</v>
      </c>
      <c r="C43" s="2" t="s">
        <v>111</v>
      </c>
      <c r="D43" s="1" t="s">
        <v>109</v>
      </c>
      <c r="E43" s="3">
        <v>8087.1</v>
      </c>
      <c r="F43" s="77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8">
        <v>43.64</v>
      </c>
      <c r="O43" s="3"/>
      <c r="P43" s="3">
        <f t="shared" si="12"/>
        <v>8043.46</v>
      </c>
      <c r="Q43" s="3">
        <v>0</v>
      </c>
      <c r="R43" s="3"/>
      <c r="S43" s="3">
        <v>904.38</v>
      </c>
      <c r="T43" s="3">
        <v>0.04</v>
      </c>
      <c r="U43" s="54">
        <f t="shared" si="7"/>
        <v>930.02</v>
      </c>
      <c r="V43" s="29"/>
      <c r="W43" s="3">
        <f>SUM(S43:U43)+G43+J43+K43</f>
        <v>4483.0600000000004</v>
      </c>
      <c r="X43" s="82">
        <f t="shared" si="8"/>
        <v>3560.3999999999996</v>
      </c>
      <c r="Y43" s="52">
        <v>468.25</v>
      </c>
      <c r="Z43" s="3">
        <f t="shared" si="9"/>
        <v>1657.85</v>
      </c>
      <c r="AA43" s="35">
        <f t="shared" si="10"/>
        <v>161.74</v>
      </c>
      <c r="AB43" s="36">
        <f t="shared" si="11"/>
        <v>2287.84</v>
      </c>
    </row>
    <row r="44" spans="1:28" ht="21">
      <c r="A44" s="1"/>
      <c r="B44" s="43" t="s">
        <v>112</v>
      </c>
      <c r="C44" s="2" t="s">
        <v>113</v>
      </c>
      <c r="D44" s="1" t="s">
        <v>114</v>
      </c>
      <c r="E44" s="3">
        <v>7816.2</v>
      </c>
      <c r="F44" s="77">
        <v>15</v>
      </c>
      <c r="G44" s="31">
        <v>2534.9</v>
      </c>
      <c r="H44" s="3"/>
      <c r="I44" s="3"/>
      <c r="J44" s="3"/>
      <c r="K44" s="3"/>
      <c r="L44" s="3"/>
      <c r="M44" s="3"/>
      <c r="N44" s="50"/>
      <c r="O44" s="3"/>
      <c r="P44" s="3">
        <f t="shared" si="12"/>
        <v>7816.2</v>
      </c>
      <c r="Q44" s="3">
        <v>0</v>
      </c>
      <c r="R44" s="3"/>
      <c r="S44" s="3">
        <v>846.52</v>
      </c>
      <c r="T44" s="3">
        <v>-0.08</v>
      </c>
      <c r="U44" s="54">
        <f t="shared" si="7"/>
        <v>898.86</v>
      </c>
      <c r="V44" s="29"/>
      <c r="W44" s="3">
        <f>SUM(S44:U44)+G44</f>
        <v>4280.2</v>
      </c>
      <c r="X44" s="82">
        <f t="shared" si="8"/>
        <v>3536</v>
      </c>
      <c r="Y44" s="34">
        <v>460.85</v>
      </c>
      <c r="Z44" s="3">
        <f t="shared" si="9"/>
        <v>1602.33</v>
      </c>
      <c r="AA44" s="35">
        <f t="shared" si="10"/>
        <v>156.32</v>
      </c>
      <c r="AB44" s="36">
        <f t="shared" si="11"/>
        <v>2219.5</v>
      </c>
    </row>
    <row r="45" spans="1:28" ht="21">
      <c r="A45" s="1"/>
      <c r="B45" s="1" t="s">
        <v>115</v>
      </c>
      <c r="C45" s="2" t="s">
        <v>116</v>
      </c>
      <c r="D45" s="1" t="s">
        <v>114</v>
      </c>
      <c r="E45" s="3">
        <v>8087.1</v>
      </c>
      <c r="F45" s="77">
        <v>15</v>
      </c>
      <c r="G45" s="31">
        <v>1856</v>
      </c>
      <c r="H45" s="3"/>
      <c r="I45" s="3"/>
      <c r="J45" s="3"/>
      <c r="K45" s="3"/>
      <c r="L45" s="3"/>
      <c r="M45" s="3"/>
      <c r="N45" s="50">
        <v>5.13</v>
      </c>
      <c r="O45" s="3"/>
      <c r="P45" s="3">
        <f t="shared" si="12"/>
        <v>8081.97</v>
      </c>
      <c r="Q45" s="3">
        <v>0</v>
      </c>
      <c r="R45" s="3"/>
      <c r="S45" s="3">
        <v>904.38</v>
      </c>
      <c r="T45" s="3">
        <v>-0.03</v>
      </c>
      <c r="U45" s="54">
        <f t="shared" si="7"/>
        <v>930.02</v>
      </c>
      <c r="V45" s="29"/>
      <c r="W45" s="3">
        <f>SUM(S45:U45)+G45</f>
        <v>3690.37</v>
      </c>
      <c r="X45" s="82">
        <f t="shared" si="8"/>
        <v>4391.6000000000004</v>
      </c>
      <c r="Y45" s="52">
        <v>468.25</v>
      </c>
      <c r="Z45" s="3">
        <f t="shared" si="9"/>
        <v>1657.85</v>
      </c>
      <c r="AA45" s="35">
        <f t="shared" si="10"/>
        <v>161.74</v>
      </c>
      <c r="AB45" s="36">
        <f t="shared" si="11"/>
        <v>2287.84</v>
      </c>
    </row>
    <row r="46" spans="1:28" ht="21">
      <c r="A46" s="1"/>
      <c r="B46" t="s">
        <v>117</v>
      </c>
      <c r="C46" s="2" t="s">
        <v>118</v>
      </c>
      <c r="D46" t="s">
        <v>119</v>
      </c>
      <c r="E46" s="3">
        <v>0</v>
      </c>
      <c r="F46" s="77">
        <v>15</v>
      </c>
      <c r="G46" s="29"/>
      <c r="H46" s="3"/>
      <c r="I46" s="3"/>
      <c r="J46" s="3"/>
      <c r="K46" s="3"/>
      <c r="L46" s="3"/>
      <c r="M46" s="3"/>
      <c r="N46" s="50"/>
      <c r="O46" s="3"/>
      <c r="P46" s="3">
        <f t="shared" si="12"/>
        <v>0</v>
      </c>
      <c r="Q46" s="3">
        <v>0</v>
      </c>
      <c r="R46" s="3"/>
      <c r="S46" s="3">
        <v>0</v>
      </c>
      <c r="T46" s="3">
        <v>0</v>
      </c>
      <c r="U46" s="54">
        <f t="shared" si="7"/>
        <v>0</v>
      </c>
      <c r="V46" s="29"/>
      <c r="W46" s="3">
        <f>SUM(S46:U46)+G46</f>
        <v>0</v>
      </c>
      <c r="X46" s="82">
        <f t="shared" si="8"/>
        <v>0</v>
      </c>
      <c r="Y46" s="52">
        <v>468.25</v>
      </c>
      <c r="Z46" s="3">
        <f t="shared" si="9"/>
        <v>0</v>
      </c>
      <c r="AA46" s="35">
        <f t="shared" si="10"/>
        <v>0</v>
      </c>
      <c r="AB46" s="36">
        <f t="shared" si="11"/>
        <v>468.25</v>
      </c>
    </row>
    <row r="47" spans="1:28" ht="21">
      <c r="A47" s="1"/>
      <c r="B47" t="s">
        <v>120</v>
      </c>
      <c r="C47" s="2" t="s">
        <v>121</v>
      </c>
      <c r="D47" t="s">
        <v>119</v>
      </c>
      <c r="E47" s="3">
        <v>8087.1</v>
      </c>
      <c r="F47" s="77">
        <v>15</v>
      </c>
      <c r="G47" s="29"/>
      <c r="H47" s="3"/>
      <c r="I47" s="31">
        <v>3996.62</v>
      </c>
      <c r="J47" s="3"/>
      <c r="K47" s="3"/>
      <c r="L47" s="3"/>
      <c r="M47" s="3"/>
      <c r="N47" s="50"/>
      <c r="O47" s="3"/>
      <c r="P47" s="3">
        <f t="shared" si="12"/>
        <v>8087.1</v>
      </c>
      <c r="Q47" s="3">
        <v>0</v>
      </c>
      <c r="R47" s="3"/>
      <c r="S47" s="3">
        <v>904.38</v>
      </c>
      <c r="T47" s="3">
        <v>-0.12</v>
      </c>
      <c r="U47" s="54">
        <f t="shared" si="7"/>
        <v>930.02</v>
      </c>
      <c r="V47" s="29"/>
      <c r="W47" s="3">
        <f>SUM(S47:U47)+G47+I47</f>
        <v>5830.9</v>
      </c>
      <c r="X47" s="82">
        <f t="shared" si="8"/>
        <v>2256.2000000000007</v>
      </c>
      <c r="Y47" s="52">
        <v>468.25</v>
      </c>
      <c r="Z47" s="3">
        <f t="shared" si="9"/>
        <v>1657.85</v>
      </c>
      <c r="AA47" s="35">
        <f t="shared" si="10"/>
        <v>161.74</v>
      </c>
      <c r="AB47" s="36">
        <f t="shared" si="11"/>
        <v>2287.84</v>
      </c>
    </row>
    <row r="48" spans="1:28" ht="21">
      <c r="A48" s="1"/>
      <c r="B48" t="s">
        <v>122</v>
      </c>
      <c r="C48" s="2" t="s">
        <v>123</v>
      </c>
      <c r="D48" t="s">
        <v>119</v>
      </c>
      <c r="E48" s="3">
        <v>8087.1</v>
      </c>
      <c r="F48" s="77">
        <v>15</v>
      </c>
      <c r="G48" s="29"/>
      <c r="H48" s="3"/>
      <c r="I48" s="3"/>
      <c r="J48" s="3"/>
      <c r="K48" s="3"/>
      <c r="L48" s="3"/>
      <c r="M48" s="3"/>
      <c r="N48" s="50"/>
      <c r="O48" s="3"/>
      <c r="P48" s="3">
        <f t="shared" si="12"/>
        <v>8087.1</v>
      </c>
      <c r="Q48" s="3">
        <v>0</v>
      </c>
      <c r="R48" s="3"/>
      <c r="S48" s="3">
        <v>904.38</v>
      </c>
      <c r="T48" s="3">
        <v>0.1</v>
      </c>
      <c r="U48" s="54">
        <f t="shared" si="7"/>
        <v>930.02</v>
      </c>
      <c r="V48" s="29"/>
      <c r="W48" s="3">
        <f>SUM(S48:U48)+G48</f>
        <v>1834.5</v>
      </c>
      <c r="X48" s="82">
        <f t="shared" si="8"/>
        <v>6252.6</v>
      </c>
      <c r="Y48" s="52">
        <v>468.25</v>
      </c>
      <c r="Z48" s="3">
        <f t="shared" si="9"/>
        <v>1657.85</v>
      </c>
      <c r="AA48" s="35">
        <f t="shared" si="10"/>
        <v>161.74</v>
      </c>
      <c r="AB48" s="36">
        <f t="shared" si="11"/>
        <v>2287.84</v>
      </c>
    </row>
    <row r="49" spans="1:28" ht="21">
      <c r="A49" s="1"/>
      <c r="B49" t="s">
        <v>124</v>
      </c>
      <c r="C49" s="2" t="s">
        <v>125</v>
      </c>
      <c r="D49" t="s">
        <v>119</v>
      </c>
      <c r="E49" s="3">
        <v>8087.1</v>
      </c>
      <c r="F49" s="77">
        <v>15</v>
      </c>
      <c r="G49" s="31">
        <v>1443</v>
      </c>
      <c r="H49" s="3"/>
      <c r="I49" s="31">
        <v>2600.7800000000002</v>
      </c>
      <c r="J49" s="3"/>
      <c r="K49" s="3"/>
      <c r="L49" s="3"/>
      <c r="M49" s="3"/>
      <c r="N49" s="50"/>
      <c r="O49" s="3"/>
      <c r="P49" s="3">
        <f t="shared" si="12"/>
        <v>8087.1</v>
      </c>
      <c r="Q49" s="3">
        <v>0</v>
      </c>
      <c r="R49" s="3"/>
      <c r="S49" s="3">
        <v>904.38</v>
      </c>
      <c r="T49" s="3">
        <v>-0.08</v>
      </c>
      <c r="U49" s="54">
        <f t="shared" si="7"/>
        <v>930.02</v>
      </c>
      <c r="V49" s="29"/>
      <c r="W49" s="3">
        <f>SUM(S49:U49)+G49+I49</f>
        <v>5878.1</v>
      </c>
      <c r="X49" s="86">
        <f t="shared" si="8"/>
        <v>2209</v>
      </c>
      <c r="Y49" s="52">
        <v>468.25</v>
      </c>
      <c r="Z49" s="3">
        <f t="shared" si="9"/>
        <v>1657.85</v>
      </c>
      <c r="AA49" s="35">
        <f t="shared" si="10"/>
        <v>161.74</v>
      </c>
      <c r="AB49" s="36">
        <f t="shared" si="11"/>
        <v>2287.84</v>
      </c>
    </row>
    <row r="50" spans="1:28" ht="21">
      <c r="A50" s="1"/>
      <c r="B50" t="s">
        <v>126</v>
      </c>
      <c r="C50" s="2" t="s">
        <v>127</v>
      </c>
      <c r="D50" t="s">
        <v>128</v>
      </c>
      <c r="E50" s="3">
        <v>5221.3500000000004</v>
      </c>
      <c r="F50" s="77">
        <v>15</v>
      </c>
      <c r="G50" s="3"/>
      <c r="H50" s="3"/>
      <c r="I50" s="3"/>
      <c r="J50" s="3"/>
      <c r="K50" s="3"/>
      <c r="L50" s="3"/>
      <c r="M50" s="3"/>
      <c r="N50" s="50">
        <v>29.01</v>
      </c>
      <c r="O50" s="3"/>
      <c r="P50" s="3">
        <f t="shared" si="12"/>
        <v>5192.34</v>
      </c>
      <c r="Q50" s="3"/>
      <c r="R50" s="3"/>
      <c r="S50" s="3">
        <v>411.62</v>
      </c>
      <c r="T50" s="3">
        <v>0.06</v>
      </c>
      <c r="U50" s="54">
        <f t="shared" si="7"/>
        <v>600.46</v>
      </c>
      <c r="V50" s="29"/>
      <c r="W50" s="3">
        <f>SUM(S50:U50)+G50</f>
        <v>1012.1400000000001</v>
      </c>
      <c r="X50" s="82">
        <f t="shared" si="8"/>
        <v>4180.2</v>
      </c>
      <c r="Y50" s="49">
        <v>389.99</v>
      </c>
      <c r="Z50" s="3">
        <f t="shared" si="9"/>
        <v>1070.3800000000001</v>
      </c>
      <c r="AA50" s="35">
        <f t="shared" si="10"/>
        <v>104.43</v>
      </c>
      <c r="AB50" s="36">
        <f t="shared" si="11"/>
        <v>1564.8000000000002</v>
      </c>
    </row>
    <row r="51" spans="1:28" ht="21">
      <c r="A51" s="1"/>
      <c r="B51" s="43" t="s">
        <v>129</v>
      </c>
      <c r="C51" s="2" t="s">
        <v>130</v>
      </c>
      <c r="D51" s="1" t="s">
        <v>131</v>
      </c>
      <c r="E51" s="29">
        <v>8500.0499999999993</v>
      </c>
      <c r="F51" s="77">
        <v>15</v>
      </c>
      <c r="G51" s="29"/>
      <c r="H51" s="3"/>
      <c r="I51" s="3"/>
      <c r="J51" s="3"/>
      <c r="K51" s="3"/>
      <c r="L51" s="3"/>
      <c r="M51" s="3"/>
      <c r="N51" s="50">
        <v>14.84</v>
      </c>
      <c r="O51" s="3"/>
      <c r="P51" s="3">
        <f t="shared" si="12"/>
        <v>8485.2099999999991</v>
      </c>
      <c r="Q51" s="3">
        <v>0</v>
      </c>
      <c r="R51" s="3"/>
      <c r="S51" s="3">
        <v>992.59</v>
      </c>
      <c r="T51" s="3">
        <v>0.02</v>
      </c>
      <c r="U51" s="54">
        <v>0</v>
      </c>
      <c r="V51" s="29"/>
      <c r="W51" s="3">
        <f>SUM(S51:U51)+G51</f>
        <v>992.61</v>
      </c>
      <c r="X51" s="82">
        <f t="shared" si="8"/>
        <v>7492.5999999999995</v>
      </c>
      <c r="Y51" s="49">
        <v>479.52</v>
      </c>
      <c r="Z51" s="3">
        <v>0</v>
      </c>
      <c r="AA51" s="35">
        <v>0</v>
      </c>
      <c r="AB51" s="36">
        <f t="shared" si="11"/>
        <v>479.52</v>
      </c>
    </row>
    <row r="52" spans="1:28" ht="21">
      <c r="A52" s="1"/>
      <c r="B52" s="43" t="s">
        <v>132</v>
      </c>
      <c r="C52" s="2" t="s">
        <v>133</v>
      </c>
      <c r="D52" t="s">
        <v>134</v>
      </c>
      <c r="E52" s="3">
        <v>8087.1</v>
      </c>
      <c r="F52" s="77">
        <v>15</v>
      </c>
      <c r="G52" s="29"/>
      <c r="H52" s="3"/>
      <c r="I52" s="3"/>
      <c r="J52" s="3"/>
      <c r="K52" s="3"/>
      <c r="L52" s="3"/>
      <c r="M52" s="3"/>
      <c r="N52" s="50"/>
      <c r="O52" s="3"/>
      <c r="P52" s="3">
        <f t="shared" si="12"/>
        <v>8087.1</v>
      </c>
      <c r="Q52" s="3">
        <v>0</v>
      </c>
      <c r="R52" s="3"/>
      <c r="S52" s="3">
        <v>904.38</v>
      </c>
      <c r="T52" s="3">
        <v>-0.08</v>
      </c>
      <c r="U52" s="54">
        <v>0</v>
      </c>
      <c r="V52" s="29"/>
      <c r="W52" s="3">
        <f>SUM(S52:U52)+G52</f>
        <v>904.3</v>
      </c>
      <c r="X52" s="82">
        <f t="shared" si="8"/>
        <v>7182.8</v>
      </c>
      <c r="Y52" s="52">
        <v>468.25</v>
      </c>
      <c r="Z52" s="3">
        <v>0</v>
      </c>
      <c r="AA52" s="35">
        <v>0</v>
      </c>
      <c r="AB52" s="36">
        <f t="shared" si="11"/>
        <v>468.25</v>
      </c>
    </row>
    <row r="53" spans="1:28" ht="21">
      <c r="A53" s="1"/>
      <c r="B53" s="43" t="s">
        <v>135</v>
      </c>
      <c r="C53" s="2" t="s">
        <v>136</v>
      </c>
      <c r="D53" t="s">
        <v>137</v>
      </c>
      <c r="E53" s="3">
        <v>8087.1</v>
      </c>
      <c r="F53" s="77">
        <v>15</v>
      </c>
      <c r="G53" s="29"/>
      <c r="H53" s="3"/>
      <c r="I53" s="3"/>
      <c r="J53" s="3"/>
      <c r="K53" s="3"/>
      <c r="L53" s="3"/>
      <c r="M53" s="3"/>
      <c r="N53" s="50"/>
      <c r="O53" s="3"/>
      <c r="P53" s="3">
        <f t="shared" si="12"/>
        <v>8087.1</v>
      </c>
      <c r="Q53" s="3">
        <v>0</v>
      </c>
      <c r="R53" s="3"/>
      <c r="S53" s="3">
        <v>904.38</v>
      </c>
      <c r="T53" s="3">
        <v>-0.08</v>
      </c>
      <c r="U53" s="54">
        <v>0</v>
      </c>
      <c r="V53" s="29"/>
      <c r="W53" s="3">
        <f>SUM(S53:U53)+G53</f>
        <v>904.3</v>
      </c>
      <c r="X53" s="82">
        <f t="shared" si="8"/>
        <v>7182.8</v>
      </c>
      <c r="Y53" s="52">
        <v>468.25</v>
      </c>
      <c r="Z53" s="3">
        <v>0</v>
      </c>
      <c r="AA53" s="35">
        <v>0</v>
      </c>
      <c r="AB53" s="36">
        <f t="shared" si="11"/>
        <v>468.25</v>
      </c>
    </row>
    <row r="54" spans="1:28" s="90" customFormat="1" ht="18.75">
      <c r="A54" s="91"/>
      <c r="B54" s="92" t="s">
        <v>36</v>
      </c>
      <c r="C54" s="93"/>
      <c r="D54" s="94"/>
      <c r="E54" s="79">
        <f>SUM(E34:E53)</f>
        <v>139286.40000000002</v>
      </c>
      <c r="F54" s="79"/>
      <c r="G54" s="79">
        <f t="shared" ref="G54:U54" si="13">SUM(G34:G53)</f>
        <v>8571.81</v>
      </c>
      <c r="H54" s="79">
        <f t="shared" si="13"/>
        <v>0</v>
      </c>
      <c r="I54" s="79">
        <f t="shared" si="13"/>
        <v>9591.44</v>
      </c>
      <c r="J54" s="79">
        <f t="shared" si="13"/>
        <v>4792.7000000000007</v>
      </c>
      <c r="K54" s="79">
        <f t="shared" si="13"/>
        <v>199.13</v>
      </c>
      <c r="L54" s="79">
        <f t="shared" si="13"/>
        <v>1375.93</v>
      </c>
      <c r="M54" s="79">
        <f t="shared" si="13"/>
        <v>37.35</v>
      </c>
      <c r="N54" s="79">
        <f t="shared" si="13"/>
        <v>129.04</v>
      </c>
      <c r="O54" s="79">
        <f t="shared" si="13"/>
        <v>0</v>
      </c>
      <c r="P54" s="79">
        <f t="shared" si="13"/>
        <v>139157.36000000002</v>
      </c>
      <c r="Q54" s="79">
        <f t="shared" si="13"/>
        <v>0</v>
      </c>
      <c r="R54" s="79">
        <f t="shared" si="13"/>
        <v>0</v>
      </c>
      <c r="S54" s="79">
        <f t="shared" si="13"/>
        <v>15879.529999999997</v>
      </c>
      <c r="T54" s="79">
        <f t="shared" si="13"/>
        <v>3.999999999999998E-2</v>
      </c>
      <c r="U54" s="79">
        <f t="shared" si="13"/>
        <v>13180.430000000004</v>
      </c>
      <c r="V54" s="79"/>
      <c r="W54" s="79">
        <f t="shared" ref="W54:AB54" si="14">SUM(W34:W53)</f>
        <v>53628.360000000015</v>
      </c>
      <c r="X54" s="79">
        <f t="shared" si="14"/>
        <v>85529</v>
      </c>
      <c r="Y54" s="79">
        <f t="shared" si="14"/>
        <v>8477.7800000000007</v>
      </c>
      <c r="Z54" s="79">
        <f t="shared" si="14"/>
        <v>23495.459999999995</v>
      </c>
      <c r="AA54" s="79">
        <f t="shared" si="14"/>
        <v>2292.2199999999998</v>
      </c>
      <c r="AB54" s="79">
        <f t="shared" si="14"/>
        <v>34265.46</v>
      </c>
    </row>
    <row r="55" spans="1:28" ht="18.75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83"/>
      <c r="Y55" s="1"/>
      <c r="Z55" s="1"/>
      <c r="AA55" s="1"/>
      <c r="AB55" s="1"/>
    </row>
    <row r="56" spans="1:28" ht="18.75">
      <c r="A56" s="1"/>
      <c r="B56" s="23" t="s">
        <v>138</v>
      </c>
      <c r="C56" s="39" t="s">
        <v>139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83"/>
      <c r="Y56" s="1"/>
      <c r="Z56" s="1"/>
      <c r="AA56" s="1"/>
      <c r="AB56" s="1"/>
    </row>
    <row r="57" spans="1:28" ht="21">
      <c r="A57" s="27"/>
      <c r="B57" s="37" t="s">
        <v>140</v>
      </c>
      <c r="C57" s="28" t="s">
        <v>141</v>
      </c>
      <c r="D57" s="27" t="s">
        <v>142</v>
      </c>
      <c r="E57" s="3">
        <v>8500.0499999999993</v>
      </c>
      <c r="F57" s="30">
        <v>15</v>
      </c>
      <c r="G57" s="58"/>
      <c r="H57" s="29"/>
      <c r="I57" s="29"/>
      <c r="J57" s="29"/>
      <c r="K57" s="29"/>
      <c r="L57" s="29"/>
      <c r="M57" s="29"/>
      <c r="N57" s="38">
        <v>14.84</v>
      </c>
      <c r="O57" s="29"/>
      <c r="P57" s="29">
        <f t="shared" ref="P57:P62" si="15">E57+-N57</f>
        <v>8485.2099999999991</v>
      </c>
      <c r="Q57" s="29"/>
      <c r="R57" s="29"/>
      <c r="S57" s="3">
        <v>992.59</v>
      </c>
      <c r="T57" s="29">
        <v>-0.09</v>
      </c>
      <c r="U57" s="32">
        <f t="shared" ref="U57:U62" si="16">ROUND(E57*0.115,2)</f>
        <v>977.51</v>
      </c>
      <c r="V57" s="29"/>
      <c r="W57" s="29">
        <f>SUM(S57:U57)+G57</f>
        <v>1970.01</v>
      </c>
      <c r="X57" s="84">
        <f t="shared" ref="X57:X62" si="17">P57-W57</f>
        <v>6515.1999999999989</v>
      </c>
      <c r="Y57" s="49">
        <v>479.52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2392.0299999999997</v>
      </c>
    </row>
    <row r="58" spans="1:28" ht="21">
      <c r="A58" s="1"/>
      <c r="B58" s="1" t="s">
        <v>143</v>
      </c>
      <c r="C58" s="2" t="s">
        <v>144</v>
      </c>
      <c r="D58" s="1" t="s">
        <v>89</v>
      </c>
      <c r="E58" s="3">
        <v>8087.1</v>
      </c>
      <c r="F58" s="77">
        <v>15</v>
      </c>
      <c r="G58" s="31">
        <v>2259</v>
      </c>
      <c r="H58" s="3"/>
      <c r="I58" s="3"/>
      <c r="J58" s="3"/>
      <c r="K58" s="3"/>
      <c r="L58" s="3"/>
      <c r="M58" s="3"/>
      <c r="N58" s="50">
        <v>62.9</v>
      </c>
      <c r="O58" s="3"/>
      <c r="P58" s="29">
        <f t="shared" si="15"/>
        <v>8024.2000000000007</v>
      </c>
      <c r="Q58" s="3"/>
      <c r="R58" s="3"/>
      <c r="S58" s="3">
        <v>904.38</v>
      </c>
      <c r="T58" s="3"/>
      <c r="U58" s="32">
        <f t="shared" si="16"/>
        <v>930.02</v>
      </c>
      <c r="V58" s="29"/>
      <c r="W58" s="29">
        <f>SUM(S58:U58)+G58</f>
        <v>4093.4</v>
      </c>
      <c r="X58" s="82">
        <f t="shared" si="17"/>
        <v>3930.8000000000006</v>
      </c>
      <c r="Y58" s="52">
        <v>468.25</v>
      </c>
      <c r="Z58" s="3">
        <f t="shared" si="18"/>
        <v>1657.85</v>
      </c>
      <c r="AA58" s="35">
        <f t="shared" si="19"/>
        <v>161.74</v>
      </c>
      <c r="AB58" s="36">
        <f t="shared" si="20"/>
        <v>2287.84</v>
      </c>
    </row>
    <row r="59" spans="1:28" ht="21">
      <c r="A59" s="1"/>
      <c r="B59" s="43" t="s">
        <v>145</v>
      </c>
      <c r="C59" s="2" t="s">
        <v>146</v>
      </c>
      <c r="D59" s="1" t="s">
        <v>119</v>
      </c>
      <c r="E59" s="3">
        <v>7816.2</v>
      </c>
      <c r="F59" s="77">
        <v>15</v>
      </c>
      <c r="G59" s="3"/>
      <c r="H59" s="3"/>
      <c r="I59" s="3"/>
      <c r="J59" s="3"/>
      <c r="K59" s="3"/>
      <c r="L59" s="3"/>
      <c r="M59" s="3"/>
      <c r="N59" s="50">
        <v>334.98</v>
      </c>
      <c r="O59" s="3"/>
      <c r="P59" s="29">
        <f t="shared" si="15"/>
        <v>7481.2199999999993</v>
      </c>
      <c r="Q59" s="3"/>
      <c r="R59" s="3"/>
      <c r="S59" s="3">
        <v>846.52</v>
      </c>
      <c r="T59" s="3">
        <v>0.04</v>
      </c>
      <c r="U59" s="32">
        <f t="shared" si="16"/>
        <v>898.86</v>
      </c>
      <c r="V59" s="29"/>
      <c r="W59" s="29">
        <f>SUM(S59:U59)+G59</f>
        <v>1745.42</v>
      </c>
      <c r="X59" s="82">
        <f t="shared" si="17"/>
        <v>5735.7999999999993</v>
      </c>
      <c r="Y59" s="34">
        <v>460.85</v>
      </c>
      <c r="Z59" s="3">
        <f t="shared" si="18"/>
        <v>1602.33</v>
      </c>
      <c r="AA59" s="35">
        <f t="shared" si="19"/>
        <v>156.32</v>
      </c>
      <c r="AB59" s="36">
        <f t="shared" si="20"/>
        <v>2219.5</v>
      </c>
    </row>
    <row r="60" spans="1:28" ht="91.5">
      <c r="A60" s="1" t="s">
        <v>147</v>
      </c>
      <c r="B60" t="s">
        <v>148</v>
      </c>
      <c r="C60" s="2" t="s">
        <v>149</v>
      </c>
      <c r="D60" s="59" t="s">
        <v>150</v>
      </c>
      <c r="E60" s="3">
        <v>7852.05</v>
      </c>
      <c r="F60" s="77">
        <v>15</v>
      </c>
      <c r="G60" s="29"/>
      <c r="H60" s="3"/>
      <c r="I60" s="3"/>
      <c r="J60" s="3"/>
      <c r="K60" s="3"/>
      <c r="L60" s="3"/>
      <c r="M60" s="3"/>
      <c r="N60" s="50"/>
      <c r="O60" s="3"/>
      <c r="P60" s="29">
        <f t="shared" si="15"/>
        <v>7852.05</v>
      </c>
      <c r="Q60" s="3"/>
      <c r="R60" s="3"/>
      <c r="S60" s="3">
        <v>854.17</v>
      </c>
      <c r="T60" s="3">
        <v>-0.11</v>
      </c>
      <c r="U60" s="32">
        <f t="shared" si="16"/>
        <v>902.99</v>
      </c>
      <c r="V60" s="29"/>
      <c r="W60" s="29">
        <f>SUM(S60:U60)+G60</f>
        <v>1757.05</v>
      </c>
      <c r="X60" s="82">
        <f t="shared" si="17"/>
        <v>6095</v>
      </c>
      <c r="Y60" s="52">
        <v>461.83</v>
      </c>
      <c r="Z60" s="3">
        <f t="shared" si="18"/>
        <v>1609.6699999999998</v>
      </c>
      <c r="AA60" s="35">
        <f t="shared" si="19"/>
        <v>157.04</v>
      </c>
      <c r="AB60" s="36">
        <f t="shared" si="20"/>
        <v>2228.54</v>
      </c>
    </row>
    <row r="61" spans="1:28" ht="91.5">
      <c r="A61" s="1"/>
      <c r="B61" t="s">
        <v>151</v>
      </c>
      <c r="C61" s="2" t="s">
        <v>152</v>
      </c>
      <c r="D61" s="59" t="s">
        <v>150</v>
      </c>
      <c r="E61" s="3">
        <v>7852.05</v>
      </c>
      <c r="F61" s="77">
        <v>15</v>
      </c>
      <c r="G61" s="3"/>
      <c r="H61" s="3"/>
      <c r="I61" s="3"/>
      <c r="J61" s="3"/>
      <c r="K61" s="3"/>
      <c r="L61" s="3"/>
      <c r="M61" s="3"/>
      <c r="N61" s="50">
        <v>38.64</v>
      </c>
      <c r="O61" s="3"/>
      <c r="P61" s="29">
        <f t="shared" si="15"/>
        <v>7813.41</v>
      </c>
      <c r="Q61" s="3"/>
      <c r="R61" s="3"/>
      <c r="S61" s="3">
        <v>854.17</v>
      </c>
      <c r="T61" s="3">
        <v>0.05</v>
      </c>
      <c r="U61" s="32">
        <f t="shared" si="16"/>
        <v>902.99</v>
      </c>
      <c r="V61" s="29"/>
      <c r="W61" s="29">
        <f>SUM(S61:U61)+G61</f>
        <v>1757.21</v>
      </c>
      <c r="X61" s="82">
        <f t="shared" si="17"/>
        <v>6056.2</v>
      </c>
      <c r="Y61" s="52">
        <v>461.83</v>
      </c>
      <c r="Z61" s="3">
        <f t="shared" si="18"/>
        <v>1609.6699999999998</v>
      </c>
      <c r="AA61" s="35">
        <f t="shared" si="19"/>
        <v>157.04</v>
      </c>
      <c r="AB61" s="36">
        <f t="shared" si="20"/>
        <v>2228.54</v>
      </c>
    </row>
    <row r="62" spans="1:28" ht="91.5">
      <c r="A62" s="1"/>
      <c r="B62" t="s">
        <v>153</v>
      </c>
      <c r="C62" s="2" t="s">
        <v>154</v>
      </c>
      <c r="D62" s="59" t="s">
        <v>150</v>
      </c>
      <c r="E62" s="3">
        <v>7852.05</v>
      </c>
      <c r="F62" s="77">
        <v>15</v>
      </c>
      <c r="G62" s="31">
        <v>3332</v>
      </c>
      <c r="H62" s="3"/>
      <c r="I62" s="3"/>
      <c r="J62" s="3"/>
      <c r="K62" s="3"/>
      <c r="L62" s="3"/>
      <c r="M62" s="3"/>
      <c r="N62" s="50">
        <v>2.4900000000000002</v>
      </c>
      <c r="O62" s="3"/>
      <c r="P62" s="29">
        <f t="shared" si="15"/>
        <v>7849.56</v>
      </c>
      <c r="Q62" s="3"/>
      <c r="R62" s="3"/>
      <c r="S62" s="3">
        <v>854.17</v>
      </c>
      <c r="T62" s="3"/>
      <c r="U62" s="32">
        <f t="shared" si="16"/>
        <v>902.99</v>
      </c>
      <c r="V62" s="29">
        <v>500</v>
      </c>
      <c r="W62" s="29">
        <f>SUM(S62:V62)+G62</f>
        <v>5589.16</v>
      </c>
      <c r="X62" s="82">
        <f t="shared" si="17"/>
        <v>2260.4000000000005</v>
      </c>
      <c r="Y62" s="52">
        <v>461.83</v>
      </c>
      <c r="Z62" s="3">
        <f t="shared" si="18"/>
        <v>1609.6699999999998</v>
      </c>
      <c r="AA62" s="35">
        <f t="shared" si="19"/>
        <v>157.04</v>
      </c>
      <c r="AB62" s="36">
        <f t="shared" si="20"/>
        <v>2228.54</v>
      </c>
    </row>
    <row r="63" spans="1:28" s="90" customFormat="1" ht="18.75">
      <c r="A63" s="91"/>
      <c r="B63" s="92" t="s">
        <v>36</v>
      </c>
      <c r="C63" s="93"/>
      <c r="D63" s="94"/>
      <c r="E63" s="79">
        <f>SUM(E57:E62)</f>
        <v>47959.500000000007</v>
      </c>
      <c r="F63" s="79"/>
      <c r="G63" s="79">
        <f>SUM(G57:G62)</f>
        <v>5591</v>
      </c>
      <c r="H63" s="79">
        <f>SUM(H57:H62)</f>
        <v>0</v>
      </c>
      <c r="I63" s="79"/>
      <c r="J63" s="79"/>
      <c r="K63" s="79"/>
      <c r="L63" s="79"/>
      <c r="M63" s="79"/>
      <c r="N63" s="79">
        <f>SUM(N57:N62)</f>
        <v>453.85</v>
      </c>
      <c r="O63" s="79">
        <f>SUM(O57:O62)</f>
        <v>0</v>
      </c>
      <c r="P63" s="79">
        <f>SUM(P57:P62)</f>
        <v>47505.649999999994</v>
      </c>
      <c r="Q63" s="79">
        <f t="shared" ref="Q63:AB63" si="21">SUM(Q57:Q62)</f>
        <v>0</v>
      </c>
      <c r="R63" s="79">
        <f t="shared" si="21"/>
        <v>0</v>
      </c>
      <c r="S63" s="79">
        <f t="shared" si="21"/>
        <v>5306</v>
      </c>
      <c r="T63" s="79">
        <f t="shared" si="21"/>
        <v>-0.11</v>
      </c>
      <c r="U63" s="79">
        <f t="shared" si="21"/>
        <v>5515.36</v>
      </c>
      <c r="V63" s="79">
        <f t="shared" si="21"/>
        <v>500</v>
      </c>
      <c r="W63" s="79">
        <f t="shared" si="21"/>
        <v>16912.25</v>
      </c>
      <c r="X63" s="79">
        <f>SUM(X57:X62)</f>
        <v>30593.4</v>
      </c>
      <c r="Y63" s="79">
        <f t="shared" si="21"/>
        <v>2794.1099999999997</v>
      </c>
      <c r="Z63" s="79">
        <f t="shared" si="21"/>
        <v>9831.6999999999989</v>
      </c>
      <c r="AA63" s="79">
        <f t="shared" si="21"/>
        <v>959.18</v>
      </c>
      <c r="AB63" s="79">
        <f t="shared" si="21"/>
        <v>13584.990000000002</v>
      </c>
    </row>
    <row r="64" spans="1:28" ht="18.75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0"/>
      <c r="Q64" s="60"/>
      <c r="R64" s="60"/>
      <c r="S64" s="60"/>
      <c r="T64" s="60"/>
      <c r="U64" s="60"/>
      <c r="V64" s="60"/>
      <c r="W64" s="60"/>
      <c r="X64" s="87"/>
      <c r="Y64" s="62"/>
      <c r="Z64" s="62"/>
      <c r="AA64" s="62"/>
      <c r="AB64" s="62"/>
    </row>
    <row r="65" spans="1:28" ht="18.75">
      <c r="A65" s="1"/>
      <c r="B65" s="23" t="s">
        <v>155</v>
      </c>
      <c r="C65" s="39" t="s">
        <v>156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83"/>
      <c r="Y65" s="1"/>
      <c r="Z65" s="1"/>
      <c r="AA65" s="1"/>
      <c r="AB65" s="1"/>
    </row>
    <row r="66" spans="1:28" ht="21">
      <c r="A66" s="27"/>
      <c r="B66" s="37" t="s">
        <v>157</v>
      </c>
      <c r="C66" s="28" t="s">
        <v>158</v>
      </c>
      <c r="D66" s="37" t="s">
        <v>159</v>
      </c>
      <c r="E66" s="29">
        <v>4342.5</v>
      </c>
      <c r="F66" s="30">
        <v>15</v>
      </c>
      <c r="G66" s="58"/>
      <c r="H66" s="29"/>
      <c r="I66" s="29"/>
      <c r="J66" s="29"/>
      <c r="K66" s="29"/>
      <c r="L66" s="29"/>
      <c r="M66" s="29"/>
      <c r="N66" s="38">
        <v>9.65</v>
      </c>
      <c r="O66" s="29"/>
      <c r="P66" s="29">
        <f t="shared" ref="P66:P71" si="22">E66+-N66</f>
        <v>4332.8500000000004</v>
      </c>
      <c r="Q66" s="29"/>
      <c r="R66" s="29"/>
      <c r="S66" s="3">
        <v>316</v>
      </c>
      <c r="T66" s="3">
        <v>0.06</v>
      </c>
      <c r="U66" s="32">
        <f>ROUND(E66*0.115,2)</f>
        <v>499.39</v>
      </c>
      <c r="V66" s="29"/>
      <c r="W66" s="29">
        <f t="shared" ref="W66:W71" si="23">SUM(S66:U66)+G66</f>
        <v>815.45</v>
      </c>
      <c r="X66" s="82">
        <f t="shared" ref="X66:X71" si="24">P66-W66</f>
        <v>3517.4000000000005</v>
      </c>
      <c r="Y66" s="47">
        <v>365.99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1343.06</v>
      </c>
    </row>
    <row r="67" spans="1:28" ht="21">
      <c r="A67" s="1"/>
      <c r="B67" s="37" t="s">
        <v>160</v>
      </c>
      <c r="C67" s="28" t="s">
        <v>161</v>
      </c>
      <c r="D67" s="37" t="s">
        <v>159</v>
      </c>
      <c r="E67" s="29">
        <v>4342.5</v>
      </c>
      <c r="F67" s="77">
        <v>15</v>
      </c>
      <c r="G67" s="29"/>
      <c r="H67" s="3"/>
      <c r="I67" s="3"/>
      <c r="J67" s="3"/>
      <c r="K67" s="3"/>
      <c r="L67" s="3"/>
      <c r="M67" s="3"/>
      <c r="N67" s="50"/>
      <c r="O67" s="3"/>
      <c r="P67" s="29">
        <f t="shared" si="22"/>
        <v>4342.5</v>
      </c>
      <c r="Q67" s="3"/>
      <c r="R67" s="3"/>
      <c r="S67" s="3">
        <v>316</v>
      </c>
      <c r="T67" s="3">
        <v>-0.09</v>
      </c>
      <c r="U67" s="32">
        <f>ROUND(E67*0.115,2)</f>
        <v>499.39</v>
      </c>
      <c r="V67" s="29"/>
      <c r="W67" s="29">
        <f t="shared" si="23"/>
        <v>815.3</v>
      </c>
      <c r="X67" s="82">
        <f t="shared" si="24"/>
        <v>3527.2</v>
      </c>
      <c r="Y67" s="47">
        <v>365.99</v>
      </c>
      <c r="Z67" s="3">
        <f>ROUND(+E67*17.5%,2)+ROUND(E67*3%,2)</f>
        <v>890.22</v>
      </c>
      <c r="AA67" s="35">
        <f>ROUND(+E67*2%,2)</f>
        <v>86.85</v>
      </c>
      <c r="AB67" s="36">
        <f t="shared" si="25"/>
        <v>1343.06</v>
      </c>
    </row>
    <row r="68" spans="1:28" ht="21">
      <c r="A68" s="1"/>
      <c r="B68" s="37" t="s">
        <v>162</v>
      </c>
      <c r="C68" s="2" t="s">
        <v>163</v>
      </c>
      <c r="D68" s="37" t="s">
        <v>159</v>
      </c>
      <c r="E68" s="29">
        <v>4342.5</v>
      </c>
      <c r="F68" s="77">
        <v>15</v>
      </c>
      <c r="G68" s="3"/>
      <c r="H68" s="3"/>
      <c r="I68" s="3"/>
      <c r="J68" s="3"/>
      <c r="K68" s="3"/>
      <c r="L68" s="3"/>
      <c r="M68" s="3"/>
      <c r="N68" s="50"/>
      <c r="O68" s="3"/>
      <c r="P68" s="29">
        <f t="shared" si="22"/>
        <v>4342.5</v>
      </c>
      <c r="Q68" s="3"/>
      <c r="R68" s="3"/>
      <c r="S68" s="3">
        <v>316</v>
      </c>
      <c r="T68" s="3">
        <v>0.11</v>
      </c>
      <c r="U68" s="32">
        <f>ROUND(E68*0.115,2)</f>
        <v>499.39</v>
      </c>
      <c r="V68" s="29"/>
      <c r="W68" s="29">
        <f t="shared" si="23"/>
        <v>815.5</v>
      </c>
      <c r="X68" s="82">
        <f t="shared" si="24"/>
        <v>3527</v>
      </c>
      <c r="Y68" s="47">
        <v>365.99</v>
      </c>
      <c r="Z68" s="3">
        <f>ROUND(+E68*17.5%,2)+ROUND(E68*3%,2)</f>
        <v>890.22</v>
      </c>
      <c r="AA68" s="35">
        <f>ROUND(+E68*2%,2)</f>
        <v>86.85</v>
      </c>
      <c r="AB68" s="36">
        <f t="shared" si="25"/>
        <v>1343.06</v>
      </c>
    </row>
    <row r="69" spans="1:28" ht="21">
      <c r="A69" s="1" t="s">
        <v>147</v>
      </c>
      <c r="B69" s="37" t="s">
        <v>164</v>
      </c>
      <c r="C69" s="2" t="s">
        <v>165</v>
      </c>
      <c r="D69" s="37" t="s">
        <v>159</v>
      </c>
      <c r="E69" s="29">
        <v>4342.5</v>
      </c>
      <c r="F69" s="77">
        <v>15</v>
      </c>
      <c r="G69" s="29"/>
      <c r="H69" s="3"/>
      <c r="I69" s="3"/>
      <c r="J69" s="3"/>
      <c r="K69" s="3"/>
      <c r="L69" s="3"/>
      <c r="M69" s="3"/>
      <c r="N69" s="50"/>
      <c r="O69" s="3"/>
      <c r="P69" s="29">
        <f t="shared" si="22"/>
        <v>4342.5</v>
      </c>
      <c r="Q69" s="3"/>
      <c r="R69" s="3"/>
      <c r="S69" s="3">
        <v>316</v>
      </c>
      <c r="T69" s="3">
        <v>0.11</v>
      </c>
      <c r="U69" s="32">
        <f>ROUND(E69*0.115,2)</f>
        <v>499.39</v>
      </c>
      <c r="V69" s="29"/>
      <c r="W69" s="29">
        <f t="shared" si="23"/>
        <v>815.5</v>
      </c>
      <c r="X69" s="82">
        <f t="shared" si="24"/>
        <v>3527</v>
      </c>
      <c r="Y69" s="47">
        <v>365.99</v>
      </c>
      <c r="Z69" s="3">
        <f>ROUND(+E69*17.5%,2)+ROUND(E69*3%,2)</f>
        <v>890.22</v>
      </c>
      <c r="AA69" s="35">
        <f>ROUND(+E69*2%,2)</f>
        <v>86.85</v>
      </c>
      <c r="AB69" s="36">
        <f t="shared" si="25"/>
        <v>1343.06</v>
      </c>
    </row>
    <row r="70" spans="1:28" ht="31.5">
      <c r="A70" s="1"/>
      <c r="B70" s="37" t="s">
        <v>166</v>
      </c>
      <c r="C70" s="2" t="s">
        <v>167</v>
      </c>
      <c r="D70" s="59" t="s">
        <v>56</v>
      </c>
      <c r="E70" s="3">
        <v>3000</v>
      </c>
      <c r="F70" s="77">
        <v>15</v>
      </c>
      <c r="G70" s="3"/>
      <c r="H70" s="3"/>
      <c r="I70" s="3"/>
      <c r="J70" s="3"/>
      <c r="K70" s="3"/>
      <c r="L70" s="3"/>
      <c r="M70" s="3"/>
      <c r="N70" s="50"/>
      <c r="O70" s="3"/>
      <c r="P70" s="29">
        <f t="shared" si="22"/>
        <v>3000</v>
      </c>
      <c r="Q70" s="3"/>
      <c r="R70" s="3"/>
      <c r="S70" s="3"/>
      <c r="T70" s="3"/>
      <c r="U70" s="32">
        <f>ROUND(E70*0.115,2)</f>
        <v>345</v>
      </c>
      <c r="V70" s="29"/>
      <c r="W70" s="29">
        <f t="shared" si="23"/>
        <v>345</v>
      </c>
      <c r="X70" s="82">
        <f t="shared" si="24"/>
        <v>2655</v>
      </c>
      <c r="Y70" s="52">
        <v>345.74</v>
      </c>
      <c r="Z70" s="3">
        <f>ROUND(+E70*17.5%,2)+ROUND(E70*3%,2)</f>
        <v>615</v>
      </c>
      <c r="AA70" s="35">
        <f>ROUND(+E70*2%,2)</f>
        <v>60</v>
      </c>
      <c r="AB70" s="36">
        <f t="shared" si="25"/>
        <v>1020.74</v>
      </c>
    </row>
    <row r="71" spans="1:28" ht="21">
      <c r="A71" s="1"/>
      <c r="B71" s="37" t="s">
        <v>168</v>
      </c>
      <c r="C71" s="2" t="s">
        <v>169</v>
      </c>
      <c r="D71" s="37" t="s">
        <v>159</v>
      </c>
      <c r="E71" s="29">
        <v>4342.5</v>
      </c>
      <c r="F71" s="77">
        <v>15</v>
      </c>
      <c r="G71" s="3"/>
      <c r="H71" s="3"/>
      <c r="I71" s="3"/>
      <c r="J71" s="3"/>
      <c r="K71" s="3"/>
      <c r="L71" s="3"/>
      <c r="M71" s="3"/>
      <c r="N71" s="50">
        <v>4.83</v>
      </c>
      <c r="O71" s="3"/>
      <c r="P71" s="29">
        <f t="shared" si="22"/>
        <v>4337.67</v>
      </c>
      <c r="Q71" s="3"/>
      <c r="R71" s="3"/>
      <c r="S71" s="3">
        <v>316</v>
      </c>
      <c r="T71" s="3">
        <v>7.0000000000000007E-2</v>
      </c>
      <c r="U71" s="29"/>
      <c r="V71" s="29"/>
      <c r="W71" s="29">
        <f t="shared" si="23"/>
        <v>316.07</v>
      </c>
      <c r="X71" s="82">
        <f t="shared" si="24"/>
        <v>4021.6</v>
      </c>
      <c r="Y71" s="47">
        <v>365.99</v>
      </c>
      <c r="Z71" s="3"/>
      <c r="AA71" s="47"/>
      <c r="AB71" s="36">
        <f t="shared" si="25"/>
        <v>365.99</v>
      </c>
    </row>
    <row r="72" spans="1:28" s="90" customFormat="1" ht="18.75">
      <c r="A72" s="91"/>
      <c r="B72" s="92" t="s">
        <v>36</v>
      </c>
      <c r="C72" s="93"/>
      <c r="D72" s="94"/>
      <c r="E72" s="79">
        <f>SUM(E66:E71)</f>
        <v>24712.5</v>
      </c>
      <c r="F72" s="79"/>
      <c r="G72" s="79">
        <f>SUM(G66:G71)</f>
        <v>0</v>
      </c>
      <c r="H72" s="79">
        <f>SUM(H66:H71)</f>
        <v>0</v>
      </c>
      <c r="I72" s="79"/>
      <c r="J72" s="79"/>
      <c r="K72" s="79"/>
      <c r="L72" s="79"/>
      <c r="M72" s="79"/>
      <c r="N72" s="79">
        <f t="shared" ref="N72:AB72" si="26">SUM(N66:N71)</f>
        <v>14.48</v>
      </c>
      <c r="O72" s="79">
        <f t="shared" si="26"/>
        <v>0</v>
      </c>
      <c r="P72" s="79">
        <f t="shared" si="26"/>
        <v>24698.019999999997</v>
      </c>
      <c r="Q72" s="79">
        <f t="shared" si="26"/>
        <v>0</v>
      </c>
      <c r="R72" s="79">
        <f t="shared" si="26"/>
        <v>0</v>
      </c>
      <c r="S72" s="79">
        <f t="shared" si="26"/>
        <v>1580</v>
      </c>
      <c r="T72" s="79">
        <f t="shared" si="26"/>
        <v>0.26</v>
      </c>
      <c r="U72" s="79">
        <f t="shared" si="26"/>
        <v>2342.56</v>
      </c>
      <c r="V72" s="79">
        <f t="shared" si="26"/>
        <v>0</v>
      </c>
      <c r="W72" s="79">
        <f t="shared" si="26"/>
        <v>3922.82</v>
      </c>
      <c r="X72" s="79">
        <f t="shared" si="26"/>
        <v>20775.199999999997</v>
      </c>
      <c r="Y72" s="79">
        <f t="shared" si="26"/>
        <v>2175.69</v>
      </c>
      <c r="Z72" s="79">
        <f t="shared" si="26"/>
        <v>4175.88</v>
      </c>
      <c r="AA72" s="79">
        <f t="shared" si="26"/>
        <v>407.4</v>
      </c>
      <c r="AB72" s="79">
        <f t="shared" si="26"/>
        <v>6758.9699999999993</v>
      </c>
    </row>
    <row r="73" spans="1:2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83"/>
      <c r="Y73" s="1"/>
      <c r="Z73" s="1"/>
      <c r="AA73" s="1"/>
      <c r="AB73" s="1"/>
    </row>
    <row r="74" spans="1:28" ht="18.75">
      <c r="A74" s="1"/>
      <c r="B74" s="1"/>
      <c r="C74" s="64" t="s">
        <v>170</v>
      </c>
      <c r="D74" s="1"/>
      <c r="E74" s="65">
        <f t="shared" ref="E74:AB74" si="27">E9+E24+E31+E54+E63+E72</f>
        <v>361882.83</v>
      </c>
      <c r="F74" s="65">
        <f t="shared" si="27"/>
        <v>0</v>
      </c>
      <c r="G74" s="65">
        <f t="shared" si="27"/>
        <v>38309.61</v>
      </c>
      <c r="H74" s="65" t="e">
        <f t="shared" si="27"/>
        <v>#REF!</v>
      </c>
      <c r="I74" s="65">
        <f t="shared" si="27"/>
        <v>9591.44</v>
      </c>
      <c r="J74" s="65">
        <f t="shared" si="27"/>
        <v>4792.7000000000007</v>
      </c>
      <c r="K74" s="65">
        <f t="shared" si="27"/>
        <v>199.13</v>
      </c>
      <c r="L74" s="65">
        <f t="shared" si="27"/>
        <v>1375.93</v>
      </c>
      <c r="M74" s="65">
        <f t="shared" si="27"/>
        <v>37.35</v>
      </c>
      <c r="N74" s="65">
        <f t="shared" si="27"/>
        <v>856.15</v>
      </c>
      <c r="O74" s="65">
        <f t="shared" si="27"/>
        <v>0</v>
      </c>
      <c r="P74" s="65">
        <f t="shared" si="27"/>
        <v>361026.68000000005</v>
      </c>
      <c r="Q74" s="65">
        <f t="shared" si="27"/>
        <v>0</v>
      </c>
      <c r="R74" s="65">
        <f t="shared" si="27"/>
        <v>0</v>
      </c>
      <c r="S74" s="65">
        <f t="shared" si="27"/>
        <v>41013.269999999997</v>
      </c>
      <c r="T74" s="65">
        <f t="shared" si="27"/>
        <v>0.59000000000000008</v>
      </c>
      <c r="U74" s="65">
        <f t="shared" si="27"/>
        <v>36836.86</v>
      </c>
      <c r="V74" s="65">
        <f t="shared" si="27"/>
        <v>500</v>
      </c>
      <c r="W74" s="65">
        <f t="shared" si="27"/>
        <v>132656.88000000003</v>
      </c>
      <c r="X74" s="88">
        <f t="shared" si="27"/>
        <v>228369.8</v>
      </c>
      <c r="Y74" s="65">
        <f t="shared" si="27"/>
        <v>22023.49</v>
      </c>
      <c r="Z74" s="65">
        <f t="shared" si="27"/>
        <v>65665.52</v>
      </c>
      <c r="AA74" s="65">
        <f t="shared" si="27"/>
        <v>6406.3600000000006</v>
      </c>
      <c r="AB74" s="65">
        <f t="shared" si="27"/>
        <v>94095.37000000001</v>
      </c>
    </row>
    <row r="75" spans="1:28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80"/>
      <c r="Y75" s="66"/>
      <c r="Z75" s="66"/>
      <c r="AA75" s="1"/>
      <c r="AB75" s="1"/>
    </row>
    <row r="76" spans="1:28" ht="15.75" hidden="1">
      <c r="A76" s="1"/>
      <c r="B76" s="1"/>
      <c r="C76" t="s">
        <v>171</v>
      </c>
      <c r="D76" s="1"/>
      <c r="E76" s="3">
        <f>E7+E8+E12+E14+E15+E16+5221.35+E19+E20+E21+E22+E23+E27+E28+E29+E30+E35+E36+E37+E38+E39+E40+E42+E43+E44+E45+E46+E47+E48+E49+E50+E57+E58+E59+E60+E61+E62+E66+E67+E68+E69+E70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89"/>
      <c r="Y76" s="1"/>
      <c r="Z76" s="3"/>
      <c r="AA76" s="1"/>
      <c r="AB76" s="1"/>
    </row>
    <row r="77" spans="1:28" ht="15.75" hidden="1">
      <c r="A77" s="1"/>
      <c r="B77" s="1"/>
      <c r="C77" t="s">
        <v>172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80"/>
      <c r="Y77" s="1"/>
      <c r="Z77" s="1"/>
      <c r="AA77" s="1"/>
      <c r="AB77" s="1"/>
    </row>
    <row r="78" spans="1:28" ht="15.75" hidden="1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80"/>
      <c r="Y78" s="1"/>
      <c r="Z78" s="1"/>
      <c r="AA78" s="1"/>
      <c r="AB78" s="1"/>
    </row>
    <row r="79" spans="1:28" ht="15.75" hidden="1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80"/>
      <c r="Y79" s="1"/>
      <c r="Z79" s="1"/>
      <c r="AA79" s="1"/>
      <c r="AB79" s="1"/>
    </row>
    <row r="80" spans="1:28" ht="15.75" hidden="1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80"/>
      <c r="Y80" s="1"/>
      <c r="Z80" s="1"/>
      <c r="AA80" s="1"/>
      <c r="AB80" s="1"/>
    </row>
    <row r="81" spans="1:28" ht="15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80"/>
      <c r="Y81" s="1"/>
      <c r="Z81" s="1"/>
      <c r="AA81" s="1"/>
      <c r="AB81" s="1"/>
    </row>
    <row r="82" spans="1:28" ht="15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80"/>
      <c r="Y82" s="1"/>
      <c r="Z82" s="1"/>
      <c r="AA82" s="1"/>
      <c r="AB82" s="1"/>
    </row>
    <row r="83" spans="1:28" ht="15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80"/>
      <c r="Y83" s="1"/>
      <c r="Z83" s="1"/>
      <c r="AA83" s="1"/>
      <c r="AB83" s="1"/>
    </row>
    <row r="84" spans="1:28" ht="15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80"/>
      <c r="Y84" s="1"/>
      <c r="Z84" s="1"/>
      <c r="AA84" s="1"/>
      <c r="AB84" s="1"/>
    </row>
    <row r="85" spans="1:28" ht="16.5" thickBot="1">
      <c r="A85" s="1"/>
      <c r="B85" s="1"/>
      <c r="C85" s="1"/>
      <c r="D85" s="1"/>
      <c r="E85" s="99"/>
      <c r="F85" s="99"/>
      <c r="G85" s="77"/>
      <c r="H85" s="77"/>
      <c r="I85" s="77"/>
      <c r="J85" s="77"/>
      <c r="K85" s="77"/>
      <c r="L85" s="77"/>
      <c r="M85" s="77"/>
      <c r="N85" s="1"/>
      <c r="O85" s="1"/>
      <c r="P85" s="1"/>
      <c r="Q85" s="1"/>
      <c r="R85" s="1"/>
      <c r="S85" s="1"/>
      <c r="T85" s="1"/>
      <c r="U85" s="97"/>
      <c r="V85" s="97"/>
      <c r="W85" s="97"/>
      <c r="X85" s="80"/>
      <c r="Y85" s="1"/>
      <c r="Z85" s="1"/>
      <c r="AA85" s="1"/>
      <c r="AB85" s="1"/>
    </row>
    <row r="86" spans="1:28">
      <c r="A86" s="1"/>
      <c r="B86" s="1"/>
      <c r="C86" s="1"/>
      <c r="D86" s="1"/>
      <c r="E86" s="96" t="s">
        <v>173</v>
      </c>
      <c r="F86" s="97"/>
      <c r="G86" s="77"/>
      <c r="H86" s="77"/>
      <c r="I86" s="77"/>
      <c r="J86" s="77"/>
      <c r="K86" s="77"/>
      <c r="L86" s="77"/>
      <c r="M86" s="77"/>
      <c r="N86" s="1"/>
      <c r="O86" s="1"/>
      <c r="P86" s="1"/>
      <c r="Q86" s="1"/>
      <c r="R86" s="1"/>
      <c r="S86" s="1"/>
      <c r="T86" s="1"/>
      <c r="U86" s="1"/>
      <c r="V86" s="1"/>
      <c r="W86" s="1"/>
      <c r="X86" s="98" t="s">
        <v>174</v>
      </c>
      <c r="Y86" s="98"/>
      <c r="Z86" s="77"/>
      <c r="AA86" s="1"/>
      <c r="AB86" s="1"/>
    </row>
    <row r="87" spans="1:28" ht="15.75">
      <c r="A87" s="1"/>
      <c r="B87" s="1"/>
      <c r="C87" s="1"/>
      <c r="D87" s="1"/>
      <c r="E87" s="43" t="s">
        <v>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80" t="s">
        <v>175</v>
      </c>
      <c r="Y87" s="1"/>
      <c r="Z87" s="1"/>
      <c r="AA87" s="1"/>
      <c r="AB87" s="1"/>
    </row>
    <row r="88" spans="1:2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80"/>
      <c r="Y88" s="1"/>
      <c r="Z88" s="1"/>
      <c r="AA88" s="1"/>
      <c r="AB88" s="1"/>
    </row>
    <row r="89" spans="1:2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80"/>
      <c r="Y89" s="1"/>
      <c r="Z89" s="1"/>
      <c r="AA89" s="1"/>
      <c r="AB89" s="1"/>
    </row>
    <row r="90" spans="1:28" ht="15.75">
      <c r="A90" s="1"/>
      <c r="B90" s="1"/>
      <c r="C90" s="1" t="s">
        <v>192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80"/>
      <c r="Y90" s="1"/>
      <c r="Z90" s="1"/>
      <c r="AA90" s="1"/>
      <c r="AB90" s="1"/>
    </row>
  </sheetData>
  <mergeCells count="5">
    <mergeCell ref="B4:AB4"/>
    <mergeCell ref="E85:F85"/>
    <mergeCell ref="U85:W85"/>
    <mergeCell ref="E86:F86"/>
    <mergeCell ref="X86:Y86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Likuit Snake</cp:lastModifiedBy>
  <cp:revision/>
  <dcterms:created xsi:type="dcterms:W3CDTF">2023-01-12T20:19:21Z</dcterms:created>
  <dcterms:modified xsi:type="dcterms:W3CDTF">2023-10-26T23:12:48Z</dcterms:modified>
  <cp:category/>
  <cp:contentStatus/>
</cp:coreProperties>
</file>